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520" windowHeight="913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solutions'!$A$1:$I$44</definedName>
    <definedName name="_xlnm.Print_Area" localSheetId="2">'B - Information technologies'!$A$1:$J$32</definedName>
    <definedName name="_xlnm.Print_Area" localSheetId="3">'C - Structure and design'!$A$1:$J$37</definedName>
    <definedName name="_xlnm.Print_Area" localSheetId="4">'D - Learning organization'!$A$1:$J$25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E22" i="11"/>
  <c r="E23" s="1"/>
  <c r="D17"/>
  <c r="D18"/>
  <c r="E18" s="1"/>
  <c r="D19"/>
  <c r="D16"/>
  <c r="D13"/>
  <c r="E19"/>
  <c r="E17"/>
  <c r="E16"/>
  <c r="E13"/>
  <c r="D12"/>
  <c r="E12" s="1"/>
  <c r="D11"/>
  <c r="E11" s="1"/>
  <c r="D5"/>
  <c r="D6"/>
  <c r="D7"/>
  <c r="D8"/>
  <c r="E5"/>
  <c r="E6"/>
  <c r="E7"/>
  <c r="E8"/>
  <c r="D4"/>
  <c r="E4" s="1"/>
  <c r="D34" i="10"/>
  <c r="D33"/>
  <c r="D29" i="4"/>
  <c r="D28"/>
  <c r="D25"/>
  <c r="D24"/>
  <c r="D21"/>
  <c r="D20"/>
  <c r="D17"/>
  <c r="D16"/>
  <c r="D15"/>
  <c r="E33" i="10" l="1"/>
  <c r="E34"/>
  <c r="E20" i="11"/>
  <c r="E14"/>
  <c r="E9"/>
  <c r="D12" i="4"/>
  <c r="D11"/>
  <c r="D10"/>
  <c r="D9"/>
  <c r="E29"/>
  <c r="E28"/>
  <c r="E25"/>
  <c r="E24"/>
  <c r="E21"/>
  <c r="E20"/>
  <c r="E17"/>
  <c r="E16"/>
  <c r="E15"/>
  <c r="E12"/>
  <c r="E10"/>
  <c r="D6"/>
  <c r="D5"/>
  <c r="D4"/>
  <c r="E4"/>
  <c r="D39" i="8"/>
  <c r="E39" s="1"/>
  <c r="D40"/>
  <c r="E40" s="1"/>
  <c r="D41"/>
  <c r="E41" s="1"/>
  <c r="D42"/>
  <c r="E42" s="1"/>
  <c r="D35"/>
  <c r="D34"/>
  <c r="D36"/>
  <c r="D33"/>
  <c r="D32"/>
  <c r="E36"/>
  <c r="E35"/>
  <c r="E34"/>
  <c r="E33"/>
  <c r="E32"/>
  <c r="D29"/>
  <c r="E29" s="1"/>
  <c r="D28"/>
  <c r="E28" s="1"/>
  <c r="D27"/>
  <c r="E27" s="1"/>
  <c r="D24"/>
  <c r="D23"/>
  <c r="D22"/>
  <c r="D19"/>
  <c r="D20"/>
  <c r="D21"/>
  <c r="D18"/>
  <c r="D17"/>
  <c r="E24"/>
  <c r="E23"/>
  <c r="E22"/>
  <c r="E21"/>
  <c r="E20"/>
  <c r="E19"/>
  <c r="E18"/>
  <c r="E17"/>
  <c r="D13"/>
  <c r="D12"/>
  <c r="D11"/>
  <c r="D9"/>
  <c r="D14"/>
  <c r="D10"/>
  <c r="E14"/>
  <c r="E13"/>
  <c r="E12"/>
  <c r="E11"/>
  <c r="E10"/>
  <c r="E9"/>
  <c r="E24" i="11" l="1"/>
  <c r="E26" i="4"/>
  <c r="E30"/>
  <c r="E22"/>
  <c r="E11"/>
  <c r="E5"/>
  <c r="E9"/>
  <c r="E6"/>
  <c r="E18"/>
  <c r="E37" i="8"/>
  <c r="E30"/>
  <c r="E25"/>
  <c r="E15"/>
  <c r="E13" i="4" l="1"/>
  <c r="E7"/>
  <c r="D30" i="10"/>
  <c r="E30" s="1"/>
  <c r="D29"/>
  <c r="D28"/>
  <c r="E28" s="1"/>
  <c r="D25"/>
  <c r="D24"/>
  <c r="D21"/>
  <c r="E21" s="1"/>
  <c r="D20"/>
  <c r="D19"/>
  <c r="D18"/>
  <c r="D17"/>
  <c r="D14"/>
  <c r="D13"/>
  <c r="D12"/>
  <c r="D11"/>
  <c r="E17" l="1"/>
  <c r="E29"/>
  <c r="E31" s="1"/>
  <c r="E19"/>
  <c r="E25"/>
  <c r="E11"/>
  <c r="E18"/>
  <c r="E20"/>
  <c r="E24"/>
  <c r="E26" l="1"/>
  <c r="E22"/>
  <c r="D8"/>
  <c r="D7"/>
  <c r="D6"/>
  <c r="D5"/>
  <c r="D4"/>
  <c r="E6"/>
  <c r="E8"/>
  <c r="E7" l="1"/>
  <c r="E4"/>
  <c r="D9"/>
  <c r="E5"/>
  <c r="E14"/>
  <c r="E13"/>
  <c r="E12"/>
  <c r="D6" i="8"/>
  <c r="D5"/>
  <c r="D4"/>
  <c r="E9" i="10" l="1"/>
  <c r="E35"/>
  <c r="E15"/>
  <c r="E5" i="8"/>
  <c r="E6"/>
  <c r="E4"/>
  <c r="E7" l="1"/>
  <c r="E43" l="1"/>
  <c r="E44" l="1"/>
  <c r="I21" i="1"/>
  <c r="E31" i="4" l="1"/>
  <c r="I19" i="1" s="1"/>
  <c r="I18"/>
  <c r="E36" i="10" l="1"/>
  <c r="I20" i="1" s="1"/>
  <c r="I16" s="1"/>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<sst xmlns="http://schemas.openxmlformats.org/spreadsheetml/2006/main" count="380" uniqueCount="207">
  <si>
    <t>Target institution/ group</t>
  </si>
  <si>
    <t xml:space="preserve">The process description on how the criteria can be used in institutional/ target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</si>
  <si>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</si>
  <si>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</si>
  <si>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</si>
  <si>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</si>
  <si>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</si>
  <si>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</si>
  <si>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</si>
  <si>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</si>
  <si>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</si>
  <si>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</si>
  <si>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</si>
  <si>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</si>
  <si>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</si>
  <si>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</si>
  <si>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</si>
  <si>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</si>
  <si>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</si>
  <si>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</si>
  <si>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</si>
  <si>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</si>
  <si>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</si>
  <si>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</si>
  <si>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</si>
  <si>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</si>
  <si>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</si>
  <si>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</si>
  <si>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</si>
  <si>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</si>
  <si>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</si>
  <si>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</si>
  <si>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</si>
  <si>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</si>
  <si>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</si>
  <si>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</si>
  <si>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</si>
  <si>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</si>
  <si>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</si>
  <si>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</si>
  <si>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</si>
  <si>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</si>
  <si>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</si>
  <si>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</si>
  <si>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</si>
  <si>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</si>
  <si>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</si>
  <si>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</si>
  <si>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</si>
  <si>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</si>
  <si>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</si>
  <si>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</si>
  <si>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</si>
  <si>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</si>
  <si>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</si>
  <si>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</si>
  <si>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</si>
  <si>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</si>
  <si>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</si>
  <si>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</si>
  <si>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</si>
  <si>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</si>
  <si>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</si>
  <si>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</si>
  <si>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</si>
  <si>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</si>
  <si>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</si>
  <si>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</si>
  <si>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</si>
  <si>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</si>
  <si>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</si>
  <si>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</si>
  <si>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</si>
  <si>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</si>
  <si>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</si>
  <si>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</si>
  <si>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</si>
  <si>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</si>
  <si>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</si>
  <si>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</si>
  <si>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</si>
  <si>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</si>
  <si>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</si>
  <si>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</si>
  <si>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</si>
  <si>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</si>
  <si>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</si>
  <si>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</si>
  <si>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</si>
  <si>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</si>
  <si>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</si>
  <si>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</si>
  <si>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</si>
  <si>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</si>
  <si>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</si>
  <si>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</si>
  <si>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Case developers provide information on how A1 criteria are met in the case (referring to A.1.1, A.1.2. and A.1.3. requirements)</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</si>
  <si>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</si>
  <si>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</si>
  <si>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</si>
  <si>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</si>
  <si>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</si>
  <si>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</si>
  <si>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</si>
  <si>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</si>
  <si>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</si>
  <si>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</si>
  <si>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</si>
  <si>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</si>
  <si>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</si>
  <si>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</si>
  <si>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</si>
  <si>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</si>
  <si>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</si>
  <si>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</si>
  <si>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</si>
  <si>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</si>
  <si>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</si>
  <si>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</si>
  <si>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</si>
  <si>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</si>
  <si>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</si>
  <si>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</si>
  <si>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</si>
  <si>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</si>
  <si>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</si>
  <si>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</si>
  <si>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</si>
  <si>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</si>
  <si>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</si>
  <si>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</si>
  <si>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</si>
  <si>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</si>
  <si>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</si>
  <si>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</si>
  <si>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</si>
  <si>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</si>
  <si>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</si>
  <si>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</si>
  <si>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</si>
  <si>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</si>
  <si>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</si>
  <si>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</si>
  <si>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</si>
  <si>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</si>
  <si>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</si>
  <si>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</si>
  <si>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</si>
  <si>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</si>
  <si>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</si>
  <si>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t>Copy right issues</t>
  </si>
  <si>
    <t>This product is released under Creative Common licence  
CC BY-NC-ND 3.0</t>
  </si>
  <si>
    <t>Lifelong Learning Program
Leonardo da Vinci Transfer of Innovation project "REVIVE VET – Review and Revive VET Practices"
 No. LLP-LDV-TOI-2011-LT-0087</t>
  </si>
  <si>
    <t>Total per C1:</t>
  </si>
  <si>
    <t>Total per C2:</t>
  </si>
  <si>
    <t>Total per C3:</t>
  </si>
  <si>
    <t>ICT integration on Curriculum level quality criteria</t>
  </si>
  <si>
    <t>Learning method consistency with the learning objectives is clearly established and explained</t>
  </si>
  <si>
    <r>
      <t>Indicate how this criterion is met in your case - refer to evidence and provide argumentation 
(</t>
    </r>
    <r>
      <rPr>
        <b/>
        <sz val="11"/>
        <color rgb="FF0070C0"/>
        <rFont val="Calibri"/>
        <family val="2"/>
        <scheme val="minor"/>
      </rPr>
      <t>Column filled in by case authors</t>
    </r>
    <r>
      <rPr>
        <b/>
        <sz val="11"/>
        <rFont val="Calibri"/>
        <family val="2"/>
        <charset val="186"/>
        <scheme val="minor"/>
      </rPr>
      <t>)</t>
    </r>
    <r>
      <rPr>
        <b/>
        <sz val="11"/>
        <color rgb="FF0070C0"/>
        <rFont val="Calibri"/>
        <family val="2"/>
        <scheme val="minor"/>
      </rPr>
      <t xml:space="preserve"> 
for public use</t>
    </r>
    <r>
      <rPr>
        <b/>
        <sz val="11"/>
        <color theme="1"/>
        <rFont val="Calibri"/>
        <family val="2"/>
        <charset val="186"/>
        <scheme val="minor"/>
      </rPr>
      <t>)</t>
    </r>
  </si>
  <si>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</si>
  <si>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</si>
  <si>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</si>
  <si>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</si>
  <si>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</si>
  <si>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</si>
  <si>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</si>
  <si>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</si>
  <si>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</si>
  <si>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</si>
  <si>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</si>
  <si>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</si>
  <si>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t>Total per C4:</t>
  </si>
  <si>
    <t>Total per C5:</t>
  </si>
  <si>
    <t>Total per C6:</t>
  </si>
  <si>
    <t>Max in the group</t>
  </si>
  <si>
    <t>Total per B4:</t>
  </si>
  <si>
    <t>Total per B5:</t>
  </si>
  <si>
    <t>Total per B6:</t>
  </si>
  <si>
    <t>Total per D1:</t>
  </si>
  <si>
    <t>Total per D2:</t>
  </si>
  <si>
    <t>Total per D3:</t>
  </si>
  <si>
    <t>Total per D4:</t>
  </si>
  <si>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</si>
  <si>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</si>
  <si>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</si>
  <si>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</si>
  <si>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</si>
  <si>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</si>
  <si>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</si>
  <si>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</si>
  <si>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</si>
  <si>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</si>
  <si>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</si>
  <si>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r>
      <t xml:space="preserve">Quality criteria for ICT integration </t>
    </r>
    <r>
      <rPr>
        <b/>
        <sz val="11"/>
        <rFont val="Calibri"/>
        <family val="2"/>
      </rPr>
      <t>on Curriculum level - SELF-ASSESSMENT AND CASE DEVELOPMENT TEMPLATE</t>
    </r>
  </si>
  <si>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</si>
  <si>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may be followed by </t>
    </r>
    <r>
      <rPr>
        <b/>
        <i/>
        <sz val="11"/>
        <rFont val="Calibri"/>
        <family val="2"/>
      </rPr>
      <t>peer reviewing who may aim at: 
a) the indication of the status quo of curriculum and recommendations for further case development;
b) the indication of the percentage measuring how quality criteria are met integrating ICT in technology enhanced learning curriculum (max 100 %)</t>
    </r>
  </si>
  <si>
    <t xml:space="preserve">OVERALL RESULT (GENERATED FROM ALL CRITERIA GROUPS) </t>
  </si>
  <si>
    <t xml:space="preserve">Quality criteria were developed by </t>
  </si>
  <si>
    <t>Vytautas Magnus University, Revive VET project consortium</t>
  </si>
  <si>
    <t>Case title</t>
  </si>
  <si>
    <t>Case authors</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</si>
  <si>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overall result (generated from all criteria groups).</t>
  </si>
  <si>
    <t>Airina Volungevičienė, Estela Daukšienė, Margarita Poškutė, Dalia Baziukė</t>
  </si>
  <si>
    <t>Institutions, 
affiliation</t>
  </si>
  <si>
    <t>Please, enter the name of the case</t>
  </si>
  <si>
    <t>Please, indicate the case authors (name, surname, institution)</t>
  </si>
  <si>
    <t>HE and VET institutions working on technology enhanced learning and teaching curriculum designing</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</si>
</sst>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s>
  <fills count="5">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9" fontId="27" fillId="0" borderId="0" applyFont="0" applyFill="0" applyBorder="0" applyAlignment="0" applyProtection="0"/>
  </cellStyleXfs>
  <cellXfs count="144">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7" fillId="0" borderId="0" xfId="0" applyFont="1" applyAlignment="1">
      <alignment horizontal="center" vertical="top"/>
    </xf>
    <xf numFmtId="9" fontId="13" fillId="0" borderId="13"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8" xfId="0" applyFont="1" applyBorder="1" applyAlignment="1">
      <alignment horizontal="left" vertical="top" wrapText="1"/>
    </xf>
    <xf numFmtId="164" fontId="21" fillId="2"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4" xfId="0" applyFont="1" applyBorder="1" applyAlignment="1">
      <alignment horizontal="left" vertical="top"/>
    </xf>
    <xf numFmtId="0" fontId="8" fillId="0" borderId="9"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2" borderId="1" xfId="0" applyFont="1" applyFill="1" applyBorder="1" applyAlignment="1">
      <alignment horizontal="center" vertical="top"/>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5" xfId="0" applyFont="1" applyBorder="1" applyAlignment="1">
      <alignment horizontal="left" vertical="top"/>
    </xf>
    <xf numFmtId="1" fontId="10" fillId="0" borderId="16" xfId="0" applyNumberFormat="1" applyFont="1" applyBorder="1" applyAlignment="1">
      <alignment horizontal="center" vertical="top"/>
    </xf>
    <xf numFmtId="0" fontId="10" fillId="0" borderId="16" xfId="0" applyFont="1" applyBorder="1" applyAlignment="1">
      <alignment horizontal="left" vertical="top"/>
    </xf>
    <xf numFmtId="10" fontId="13" fillId="0" borderId="13"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left" vertical="top"/>
    </xf>
    <xf numFmtId="9" fontId="13" fillId="0" borderId="13"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5"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9" fillId="0" borderId="9" xfId="0" applyFont="1" applyBorder="1" applyAlignment="1">
      <alignment horizontal="left" vertical="top" wrapText="1"/>
    </xf>
    <xf numFmtId="0" fontId="9" fillId="0" borderId="9" xfId="0" applyFont="1" applyBorder="1" applyAlignment="1">
      <alignment horizontal="left" vertical="top"/>
    </xf>
    <xf numFmtId="0" fontId="9" fillId="0" borderId="15"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1" fillId="0" borderId="9" xfId="0" applyFont="1" applyBorder="1" applyAlignment="1">
      <alignment horizontal="left" vertical="top" wrapText="1"/>
    </xf>
    <xf numFmtId="0" fontId="0" fillId="0" borderId="9" xfId="0" applyBorder="1" applyAlignment="1">
      <alignment horizontal="center" vertical="top"/>
    </xf>
    <xf numFmtId="165" fontId="10" fillId="0" borderId="16" xfId="0" applyNumberFormat="1" applyFont="1" applyBorder="1" applyAlignment="1">
      <alignment horizontal="left" vertical="top"/>
    </xf>
    <xf numFmtId="0" fontId="23" fillId="0" borderId="16" xfId="0" applyFont="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9" fillId="0" borderId="9" xfId="0" applyFont="1" applyBorder="1" applyAlignment="1">
      <alignment horizontal="right" vertical="top"/>
    </xf>
    <xf numFmtId="0" fontId="13" fillId="0" borderId="17" xfId="0" applyFont="1" applyBorder="1" applyAlignment="1">
      <alignment horizontal="right" vertical="top"/>
    </xf>
    <xf numFmtId="0" fontId="17" fillId="0" borderId="0" xfId="0" applyFont="1" applyAlignment="1">
      <alignment horizontal="right" vertical="top"/>
    </xf>
    <xf numFmtId="0" fontId="21" fillId="0" borderId="1" xfId="0" applyFont="1" applyBorder="1" applyAlignment="1" applyProtection="1">
      <alignment horizontal="left" vertical="top" wrapText="1"/>
      <protection locked="0"/>
    </xf>
    <xf numFmtId="0" fontId="21" fillId="0" borderId="1" xfId="0" applyFont="1" applyBorder="1" applyAlignment="1" applyProtection="1">
      <alignment horizontal="left" vertical="top"/>
      <protection locked="0"/>
    </xf>
    <xf numFmtId="0" fontId="23" fillId="0" borderId="1"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 fillId="3" borderId="0" xfId="0" applyFont="1" applyFill="1" applyBorder="1" applyAlignment="1">
      <alignment wrapText="1"/>
    </xf>
    <xf numFmtId="0" fontId="1" fillId="3" borderId="0" xfId="0" applyFont="1" applyFill="1" applyBorder="1" applyAlignment="1">
      <alignment horizontal="center" wrapText="1"/>
    </xf>
    <xf numFmtId="0" fontId="0" fillId="4" borderId="26" xfId="0" applyFill="1" applyBorder="1" applyAlignment="1">
      <alignment horizontal="center" vertical="center"/>
    </xf>
    <xf numFmtId="0" fontId="0" fillId="0" borderId="0" xfId="0" applyAlignment="1">
      <alignment wrapText="1"/>
    </xf>
    <xf numFmtId="0" fontId="1" fillId="4" borderId="22" xfId="0" applyFont="1" applyFill="1" applyBorder="1" applyAlignment="1">
      <alignment horizontal="center" vertical="center"/>
    </xf>
    <xf numFmtId="0" fontId="1" fillId="4" borderId="7" xfId="0" applyFont="1" applyFill="1" applyBorder="1" applyAlignment="1">
      <alignment horizontal="center" vertical="center"/>
    </xf>
    <xf numFmtId="0" fontId="0" fillId="4" borderId="21" xfId="0" applyFill="1" applyBorder="1" applyAlignment="1">
      <alignment horizontal="center" wrapText="1"/>
    </xf>
    <xf numFmtId="0" fontId="1" fillId="4" borderId="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3" borderId="16"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4" borderId="10" xfId="0" applyFont="1" applyFill="1" applyBorder="1" applyAlignment="1">
      <alignment horizontal="center" wrapText="1"/>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0" fontId="1" fillId="3" borderId="6" xfId="0" applyFont="1" applyFill="1" applyBorder="1" applyAlignment="1" applyProtection="1">
      <alignment horizontal="center" vertical="center"/>
      <protection locked="0"/>
    </xf>
    <xf numFmtId="0" fontId="1" fillId="3" borderId="25" xfId="0" applyFont="1" applyFill="1" applyBorder="1" applyAlignment="1" applyProtection="1">
      <alignment horizontal="center" vertical="center"/>
      <protection locked="0"/>
    </xf>
    <xf numFmtId="0" fontId="1" fillId="4" borderId="2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0" borderId="0" xfId="0" applyBorder="1" applyAlignment="1">
      <alignment horizontal="center" wrapText="1"/>
    </xf>
    <xf numFmtId="0" fontId="13" fillId="4" borderId="23"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0" fillId="2" borderId="9" xfId="0" applyFill="1" applyBorder="1" applyAlignment="1">
      <alignment vertical="center" wrapText="1"/>
    </xf>
    <xf numFmtId="0" fontId="0" fillId="2" borderId="6" xfId="0" applyFill="1" applyBorder="1" applyAlignment="1">
      <alignment vertical="center" wrapText="1"/>
    </xf>
    <xf numFmtId="0" fontId="17" fillId="0" borderId="9"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9" fillId="0" borderId="9" xfId="0" applyFont="1" applyBorder="1" applyAlignment="1">
      <alignment horizontal="right" vertical="top"/>
    </xf>
    <xf numFmtId="0" fontId="9" fillId="0" borderId="7" xfId="0" applyFont="1" applyBorder="1" applyAlignment="1">
      <alignment horizontal="right" vertical="top"/>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13" fillId="4" borderId="0" xfId="0" applyFont="1" applyFill="1" applyAlignment="1">
      <alignment horizontal="center" vertical="center" wrapText="1"/>
    </xf>
    <xf numFmtId="0" fontId="0" fillId="4" borderId="0" xfId="0" applyFill="1" applyAlignment="1">
      <alignment horizontal="center" wrapText="1"/>
    </xf>
    <xf numFmtId="0" fontId="30" fillId="0" borderId="1"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14" fillId="0" borderId="14" xfId="0" applyFont="1" applyBorder="1" applyAlignment="1" applyProtection="1">
      <alignment horizontal="center" vertical="top" wrapText="1"/>
      <protection locked="0"/>
    </xf>
    <xf numFmtId="0" fontId="14" fillId="0" borderId="1"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733425</xdr:colOff>
      <xdr:row>22</xdr:row>
      <xdr:rowOff>0</xdr:rowOff>
    </xdr:from>
    <xdr:to>
      <xdr:col>9</xdr:col>
      <xdr:colOff>1571625</xdr:colOff>
      <xdr:row>23</xdr:row>
      <xdr:rowOff>104775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9</xdr:col>
      <xdr:colOff>0</xdr:colOff>
      <xdr:row>6</xdr:row>
      <xdr:rowOff>0</xdr:rowOff>
    </xdr:from>
    <xdr:to>
      <xdr:col>9</xdr:col>
      <xdr:colOff>838200</xdr:colOff>
      <xdr:row>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38750" y="7486650"/>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46</xdr:row>
      <xdr:rowOff>0</xdr:rowOff>
    </xdr:from>
    <xdr:to>
      <xdr:col>8</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8</xdr:col>
      <xdr:colOff>0</xdr:colOff>
      <xdr:row>46</xdr:row>
      <xdr:rowOff>0</xdr:rowOff>
    </xdr:from>
    <xdr:to>
      <xdr:col>8</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33</xdr:row>
      <xdr:rowOff>0</xdr:rowOff>
    </xdr:from>
    <xdr:to>
      <xdr:col>8</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8</xdr:col>
      <xdr:colOff>0</xdr:colOff>
      <xdr:row>33</xdr:row>
      <xdr:rowOff>0</xdr:rowOff>
    </xdr:from>
    <xdr:to>
      <xdr:col>8</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38</xdr:row>
      <xdr:rowOff>0</xdr:rowOff>
    </xdr:from>
    <xdr:to>
      <xdr:col>8</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7</xdr:col>
      <xdr:colOff>0</xdr:colOff>
      <xdr:row>38</xdr:row>
      <xdr:rowOff>0</xdr:rowOff>
    </xdr:from>
    <xdr:to>
      <xdr:col>7</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7</xdr:col>
      <xdr:colOff>0</xdr:colOff>
      <xdr:row>38</xdr:row>
      <xdr:rowOff>0</xdr:rowOff>
    </xdr:from>
    <xdr:to>
      <xdr:col>7</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26</xdr:row>
      <xdr:rowOff>0</xdr:rowOff>
    </xdr:from>
    <xdr:to>
      <xdr:col>7</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8</xdr:col>
      <xdr:colOff>0</xdr:colOff>
      <xdr:row>26</xdr:row>
      <xdr:rowOff>0</xdr:rowOff>
    </xdr:from>
    <xdr:to>
      <xdr:col>8</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Q22"/>
  <sheetViews>
    <sheetView tabSelected="1" zoomScaleNormal="100" workbookViewId="0">
      <selection activeCell="D3" sqref="D3:J3"/>
    </sheetView>
  </sheetViews>
  <sheetFormatPr defaultRowHeight="15"/>
  <cols>
    <col min="1" max="1" width="2.28515625" customWidth="1"/>
    <col min="2" max="2" width="12.5703125" customWidth="1"/>
    <col min="3" max="3" width="14.85546875" customWidth="1"/>
    <col min="6" max="6" width="5.28515625" customWidth="1"/>
    <col min="7" max="7" width="4" customWidth="1"/>
    <col min="8" max="8" width="4.28515625" customWidth="1"/>
    <col min="9" max="9" width="24.28515625" customWidth="1"/>
    <col min="10" max="10" width="51.7109375" customWidth="1"/>
    <col min="11" max="11" width="3.42578125" customWidth="1"/>
  </cols>
  <sheetData>
    <row r="1" spans="2:17" ht="59.25" customHeight="1" thickBot="1">
      <c r="C1" s="115" t="s">
        <v>152</v>
      </c>
      <c r="D1" s="115"/>
      <c r="E1" s="115"/>
      <c r="F1" s="115"/>
      <c r="G1" s="115"/>
      <c r="H1" s="115"/>
      <c r="I1" s="115"/>
      <c r="J1" s="115"/>
    </row>
    <row r="2" spans="2:17" s="23" customFormat="1" ht="17.25" customHeight="1" thickBot="1">
      <c r="B2" s="108" t="s">
        <v>193</v>
      </c>
      <c r="C2" s="109"/>
      <c r="D2" s="109"/>
      <c r="E2" s="109"/>
      <c r="F2" s="109"/>
      <c r="G2" s="109"/>
      <c r="H2" s="109"/>
      <c r="I2" s="109"/>
      <c r="J2" s="110"/>
      <c r="K2" s="94"/>
      <c r="L2"/>
      <c r="M2"/>
      <c r="N2"/>
      <c r="O2"/>
      <c r="P2"/>
      <c r="Q2"/>
    </row>
    <row r="3" spans="2:17" s="23" customFormat="1" ht="31.5" customHeight="1">
      <c r="B3" s="104" t="s">
        <v>199</v>
      </c>
      <c r="C3" s="105"/>
      <c r="D3" s="106" t="s">
        <v>204</v>
      </c>
      <c r="E3" s="106"/>
      <c r="F3" s="106"/>
      <c r="G3" s="106"/>
      <c r="H3" s="106"/>
      <c r="I3" s="106"/>
      <c r="J3" s="107"/>
      <c r="K3" s="95"/>
      <c r="L3"/>
      <c r="M3"/>
      <c r="N3"/>
      <c r="O3"/>
      <c r="P3"/>
      <c r="Q3"/>
    </row>
    <row r="4" spans="2:17" s="23" customFormat="1" ht="31.5" customHeight="1">
      <c r="B4" s="113" t="s">
        <v>200</v>
      </c>
      <c r="C4" s="114"/>
      <c r="D4" s="111" t="s">
        <v>205</v>
      </c>
      <c r="E4" s="111"/>
      <c r="F4" s="111"/>
      <c r="G4" s="111"/>
      <c r="H4" s="111"/>
      <c r="I4" s="111"/>
      <c r="J4" s="112"/>
      <c r="K4" s="95"/>
      <c r="L4"/>
      <c r="M4"/>
      <c r="N4"/>
      <c r="O4"/>
      <c r="P4"/>
      <c r="Q4"/>
    </row>
    <row r="5" spans="2:17" ht="31.5" customHeight="1">
      <c r="B5" s="113" t="s">
        <v>197</v>
      </c>
      <c r="C5" s="114"/>
      <c r="D5" s="101" t="s">
        <v>202</v>
      </c>
      <c r="E5" s="102"/>
      <c r="F5" s="102"/>
      <c r="G5" s="102"/>
      <c r="H5" s="102"/>
      <c r="I5" s="102"/>
      <c r="J5" s="103"/>
      <c r="K5" s="3"/>
    </row>
    <row r="6" spans="2:17" ht="31.5" customHeight="1">
      <c r="B6" s="98" t="s">
        <v>203</v>
      </c>
      <c r="C6" s="99"/>
      <c r="D6" s="101" t="s">
        <v>198</v>
      </c>
      <c r="E6" s="102"/>
      <c r="F6" s="102"/>
      <c r="G6" s="102"/>
      <c r="H6" s="102"/>
      <c r="I6" s="102"/>
      <c r="J6" s="103"/>
      <c r="K6" s="3"/>
    </row>
    <row r="7" spans="2:17" ht="31.5" customHeight="1" thickBot="1">
      <c r="B7" s="116" t="s">
        <v>150</v>
      </c>
      <c r="C7" s="117"/>
      <c r="D7" s="100" t="s">
        <v>151</v>
      </c>
      <c r="E7" s="100"/>
      <c r="F7" s="100"/>
      <c r="G7" s="100"/>
      <c r="H7" s="100"/>
      <c r="I7" s="100"/>
      <c r="J7" s="96"/>
      <c r="K7" s="3"/>
      <c r="L7" s="97"/>
    </row>
    <row r="8" spans="2:17" ht="48.75" customHeight="1" thickBot="1">
      <c r="B8" s="123" t="s">
        <v>149</v>
      </c>
      <c r="C8" s="124"/>
      <c r="D8" s="124"/>
      <c r="E8" s="124"/>
      <c r="F8" s="124"/>
      <c r="G8" s="124"/>
      <c r="H8" s="124"/>
      <c r="I8" s="124"/>
      <c r="J8" s="125"/>
      <c r="K8" s="3"/>
    </row>
    <row r="9" spans="2:17" ht="7.5" customHeight="1">
      <c r="B9" s="6"/>
      <c r="C9" s="6"/>
      <c r="D9" s="6"/>
      <c r="E9" s="6"/>
      <c r="F9" s="6"/>
      <c r="G9" s="6"/>
      <c r="H9" s="6"/>
      <c r="I9" s="6"/>
      <c r="J9" s="5"/>
    </row>
    <row r="10" spans="2:17" ht="33" customHeight="1">
      <c r="B10" s="118" t="s">
        <v>0</v>
      </c>
      <c r="C10" s="119"/>
      <c r="D10" s="126" t="s">
        <v>206</v>
      </c>
      <c r="E10" s="127"/>
      <c r="F10" s="127"/>
      <c r="G10" s="127"/>
      <c r="H10" s="127"/>
      <c r="I10" s="127"/>
      <c r="J10" s="128"/>
      <c r="K10" s="3"/>
    </row>
    <row r="11" spans="2:17" ht="7.5" customHeight="1">
      <c r="B11" s="22"/>
      <c r="C11" s="22"/>
      <c r="D11" s="6"/>
      <c r="E11" s="5"/>
      <c r="F11" s="5"/>
      <c r="G11" s="5"/>
      <c r="H11" s="5"/>
      <c r="I11" s="5"/>
      <c r="J11" s="5"/>
    </row>
    <row r="12" spans="2:17" ht="153" customHeight="1">
      <c r="B12" s="118" t="s">
        <v>1</v>
      </c>
      <c r="C12" s="119"/>
      <c r="D12" s="129" t="s">
        <v>195</v>
      </c>
      <c r="E12" s="130"/>
      <c r="F12" s="130"/>
      <c r="G12" s="130"/>
      <c r="H12" s="130"/>
      <c r="I12" s="130"/>
      <c r="J12" s="131"/>
    </row>
    <row r="13" spans="2:17" ht="7.5" customHeight="1">
      <c r="B13" s="24"/>
      <c r="C13" s="24"/>
      <c r="D13" s="5"/>
      <c r="E13" s="5"/>
      <c r="F13" s="5"/>
      <c r="G13" s="5"/>
      <c r="H13" s="5"/>
      <c r="I13" s="5"/>
      <c r="J13" s="5"/>
    </row>
    <row r="14" spans="2:17" ht="74.25" customHeight="1">
      <c r="B14" s="118" t="s">
        <v>182</v>
      </c>
      <c r="C14" s="119"/>
      <c r="D14" s="120" t="s">
        <v>201</v>
      </c>
      <c r="E14" s="121"/>
      <c r="F14" s="121"/>
      <c r="G14" s="121"/>
      <c r="H14" s="121"/>
      <c r="I14" s="121"/>
      <c r="J14" s="122"/>
    </row>
    <row r="15" spans="2:17" ht="6.75" customHeight="1" thickBot="1">
      <c r="I15" s="1"/>
    </row>
    <row r="16" spans="2:17" ht="16.5" thickTop="1" thickBot="1">
      <c r="B16" s="4" t="s">
        <v>196</v>
      </c>
      <c r="H16" s="2"/>
      <c r="I16" s="26">
        <f>SUM(I18:I21)</f>
        <v>0.52416666666666667</v>
      </c>
    </row>
    <row r="17" spans="2:13" s="7" customFormat="1" ht="11.25" customHeight="1" thickTop="1" thickBot="1">
      <c r="B17" s="29"/>
      <c r="C17" s="30"/>
      <c r="M17" s="21"/>
    </row>
    <row r="18" spans="2:13" ht="16.5" thickTop="1" thickBot="1">
      <c r="B18" t="s">
        <v>39</v>
      </c>
      <c r="H18" s="2"/>
      <c r="I18" s="27">
        <f>'A - Didactical solutions'!E44</f>
        <v>0.13500000000000001</v>
      </c>
      <c r="J18" s="25" t="s">
        <v>94</v>
      </c>
      <c r="K18" s="8"/>
    </row>
    <row r="19" spans="2:13" ht="16.5" thickTop="1" thickBot="1">
      <c r="B19" t="s">
        <v>12</v>
      </c>
      <c r="H19" s="2"/>
      <c r="I19" s="28">
        <f>'B - Information technologies'!E31</f>
        <v>3.5999999999999997E-2</v>
      </c>
      <c r="J19" s="25" t="s">
        <v>94</v>
      </c>
      <c r="K19" s="8"/>
    </row>
    <row r="20" spans="2:13" ht="16.5" thickTop="1" thickBot="1">
      <c r="B20" t="s">
        <v>13</v>
      </c>
      <c r="H20" s="2"/>
      <c r="I20" s="28">
        <f>'C - Structure and design'!E36</f>
        <v>0.17333333333333331</v>
      </c>
      <c r="J20" s="25" t="s">
        <v>95</v>
      </c>
      <c r="K20" s="8"/>
    </row>
    <row r="21" spans="2:13" ht="16.5" thickTop="1" thickBot="1">
      <c r="B21" t="s">
        <v>40</v>
      </c>
      <c r="H21" s="2"/>
      <c r="I21" s="28">
        <f>'D - Learning organization'!E24</f>
        <v>0.17983333333333335</v>
      </c>
      <c r="J21" s="25" t="s">
        <v>95</v>
      </c>
      <c r="K21" s="8"/>
    </row>
    <row r="22" spans="2:13" ht="15.75" thickTop="1"/>
  </sheetData>
  <sheetProtection password="C7FA" sheet="1" objects="1" scenarios="1"/>
  <mergeCells count="19">
    <mergeCell ref="B14:C14"/>
    <mergeCell ref="D14:J14"/>
    <mergeCell ref="B8:J8"/>
    <mergeCell ref="B10:C10"/>
    <mergeCell ref="D10:J10"/>
    <mergeCell ref="B12:C12"/>
    <mergeCell ref="D12:J12"/>
    <mergeCell ref="B2:J2"/>
    <mergeCell ref="D4:J4"/>
    <mergeCell ref="B5:C5"/>
    <mergeCell ref="B4:C4"/>
    <mergeCell ref="C1:J1"/>
    <mergeCell ref="D5:J5"/>
    <mergeCell ref="B6:C6"/>
    <mergeCell ref="D7:I7"/>
    <mergeCell ref="D6:J6"/>
    <mergeCell ref="B3:C3"/>
    <mergeCell ref="D3:J3"/>
    <mergeCell ref="B7:C7"/>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K47"/>
  <sheetViews>
    <sheetView zoomScaleNormal="100" workbookViewId="0">
      <selection activeCell="E3" sqref="E3"/>
    </sheetView>
  </sheetViews>
  <sheetFormatPr defaultColWidth="34.5703125" defaultRowHeight="15"/>
  <cols>
    <col min="1" max="1" width="4.42578125" style="10" customWidth="1"/>
    <col min="2" max="2" width="37.42578125" style="9" customWidth="1"/>
    <col min="3" max="3" width="17" style="10" customWidth="1"/>
    <col min="4" max="4" width="0.28515625" style="11" hidden="1" customWidth="1"/>
    <col min="5" max="5" width="7.85546875" style="10" customWidth="1"/>
    <col min="6" max="6" width="6.140625" style="10" customWidth="1"/>
    <col min="7" max="7" width="3.5703125" style="10" customWidth="1"/>
    <col min="8" max="8" width="37.140625" style="10" customWidth="1"/>
    <col min="9" max="9" width="26.28515625" style="10" customWidth="1"/>
    <col min="10" max="10" width="3" style="10" customWidth="1"/>
    <col min="11" max="11" width="34.5703125" style="10" hidden="1" customWidth="1"/>
    <col min="12" max="16384" width="34.5703125" style="10"/>
  </cols>
  <sheetData>
    <row r="1" spans="1:11" s="18" customFormat="1">
      <c r="A1" s="31" t="s">
        <v>99</v>
      </c>
      <c r="B1" s="17"/>
      <c r="D1" s="19"/>
    </row>
    <row r="2" spans="1:11" ht="75.75" customHeight="1">
      <c r="A2" s="55" t="s">
        <v>73</v>
      </c>
      <c r="B2" s="56" t="s">
        <v>156</v>
      </c>
      <c r="C2" s="57" t="s">
        <v>117</v>
      </c>
      <c r="D2" s="58" t="s">
        <v>8</v>
      </c>
      <c r="E2" s="58" t="s">
        <v>11</v>
      </c>
      <c r="F2" s="59"/>
      <c r="G2" s="59"/>
      <c r="H2" s="60" t="s">
        <v>118</v>
      </c>
      <c r="I2" s="61" t="s">
        <v>166</v>
      </c>
    </row>
    <row r="3" spans="1:11" ht="30">
      <c r="A3" s="54" t="s">
        <v>2</v>
      </c>
      <c r="B3" s="72" t="s">
        <v>34</v>
      </c>
      <c r="C3" s="59"/>
      <c r="D3" s="73"/>
      <c r="E3" s="73"/>
      <c r="G3" s="10" t="s">
        <v>2</v>
      </c>
      <c r="H3" s="139" t="s">
        <v>96</v>
      </c>
      <c r="I3" s="134"/>
      <c r="K3" s="48" t="s">
        <v>120</v>
      </c>
    </row>
    <row r="4" spans="1:11" s="32" customFormat="1" ht="38.25" customHeight="1">
      <c r="A4" s="37">
        <v>1</v>
      </c>
      <c r="B4" s="38" t="s">
        <v>41</v>
      </c>
      <c r="C4" s="88" t="s">
        <v>120</v>
      </c>
      <c r="D4" s="33">
        <f>1.5/100</f>
        <v>1.4999999999999999E-2</v>
      </c>
      <c r="E4" s="49">
        <f>IF(C4="0 - not considered at all",0*$D4,IF(C4="1 -  planned, not implemented",1*$D4/3,IF(C4="2 - partially implemented",2*$D4/3,$D4)))</f>
        <v>0</v>
      </c>
      <c r="H4" s="139"/>
      <c r="I4" s="135"/>
      <c r="K4" s="48" t="s">
        <v>121</v>
      </c>
    </row>
    <row r="5" spans="1:11" s="32" customFormat="1" ht="28.5" customHeight="1">
      <c r="A5" s="37">
        <v>2</v>
      </c>
      <c r="B5" s="38" t="s">
        <v>43</v>
      </c>
      <c r="C5" s="88" t="s">
        <v>121</v>
      </c>
      <c r="D5" s="33">
        <f>1.5/100</f>
        <v>1.4999999999999999E-2</v>
      </c>
      <c r="E5" s="49">
        <f>IF(C5="0 - not considered at all",0*$D5,IF(C5="1 -  planned, not implemented",1*$D5/3,IF(C5="2 - partially implemented",2*$D5/3,$D5)))</f>
        <v>5.0000000000000001E-3</v>
      </c>
      <c r="H5" s="139"/>
      <c r="I5" s="135"/>
      <c r="K5" s="48" t="s">
        <v>122</v>
      </c>
    </row>
    <row r="6" spans="1:11" s="32" customFormat="1" ht="38.25">
      <c r="A6" s="37">
        <v>3</v>
      </c>
      <c r="B6" s="39" t="s">
        <v>64</v>
      </c>
      <c r="C6" s="88" t="s">
        <v>122</v>
      </c>
      <c r="D6" s="33">
        <f>2/100</f>
        <v>0.02</v>
      </c>
      <c r="E6" s="49">
        <f>IF(C6="0 - not considered at all",0*$D6,IF(C6="1 -  planned, not implemented",1*$D6/3,IF(C6="2 - partially implemented",2*$D6/3,$D6)))</f>
        <v>1.3333333333333334E-2</v>
      </c>
      <c r="H6" s="139"/>
      <c r="I6" s="136"/>
      <c r="K6" s="48" t="s">
        <v>123</v>
      </c>
    </row>
    <row r="7" spans="1:11" ht="17.25" customHeight="1">
      <c r="A7" s="36" t="s">
        <v>7</v>
      </c>
      <c r="B7" s="13"/>
      <c r="C7" s="132" t="s">
        <v>159</v>
      </c>
      <c r="D7" s="133"/>
      <c r="E7" s="20">
        <f>SUM(E4:E6)</f>
        <v>1.8333333333333333E-2</v>
      </c>
      <c r="F7" s="64" t="s">
        <v>184</v>
      </c>
      <c r="G7" s="63"/>
      <c r="H7" s="74"/>
      <c r="I7" s="74"/>
    </row>
    <row r="8" spans="1:11">
      <c r="A8" s="35" t="s">
        <v>3</v>
      </c>
      <c r="B8" s="75" t="s">
        <v>9</v>
      </c>
      <c r="C8" s="59"/>
      <c r="D8" s="81"/>
      <c r="E8" s="73"/>
      <c r="G8" s="10" t="s">
        <v>3</v>
      </c>
      <c r="H8" s="134"/>
      <c r="I8" s="134"/>
    </row>
    <row r="9" spans="1:11" ht="38.25">
      <c r="A9" s="36">
        <v>1</v>
      </c>
      <c r="B9" s="38" t="s">
        <v>157</v>
      </c>
      <c r="C9" s="88" t="s">
        <v>122</v>
      </c>
      <c r="D9" s="33">
        <f>2*0.5/100</f>
        <v>0.01</v>
      </c>
      <c r="E9" s="49">
        <f t="shared" ref="E9:E14" si="0">IF(C9="0 - not considered at all",0*$D9,IF(C9="1 -  planned, not implemented",1*$D9/3,IF(C9="2 - partially implemented",2*$D9/3,$D9)))</f>
        <v>6.6666666666666671E-3</v>
      </c>
      <c r="H9" s="135"/>
      <c r="I9" s="135"/>
    </row>
    <row r="10" spans="1:11" ht="25.5">
      <c r="A10" s="36">
        <v>2</v>
      </c>
      <c r="B10" s="38" t="s">
        <v>44</v>
      </c>
      <c r="C10" s="88" t="s">
        <v>120</v>
      </c>
      <c r="D10" s="33">
        <f>0.5/100</f>
        <v>5.0000000000000001E-3</v>
      </c>
      <c r="E10" s="49">
        <f t="shared" si="0"/>
        <v>0</v>
      </c>
      <c r="H10" s="135"/>
      <c r="I10" s="135"/>
    </row>
    <row r="11" spans="1:11" ht="25.5">
      <c r="A11" s="36">
        <v>3</v>
      </c>
      <c r="B11" s="39" t="s">
        <v>45</v>
      </c>
      <c r="C11" s="88" t="s">
        <v>121</v>
      </c>
      <c r="D11" s="33">
        <f t="shared" ref="D11:D13" si="1">2*0.5/100</f>
        <v>0.01</v>
      </c>
      <c r="E11" s="49">
        <f t="shared" si="0"/>
        <v>3.3333333333333335E-3</v>
      </c>
      <c r="H11" s="135"/>
      <c r="I11" s="135"/>
    </row>
    <row r="12" spans="1:11" ht="25.5">
      <c r="A12" s="36">
        <v>4</v>
      </c>
      <c r="B12" s="39" t="s">
        <v>46</v>
      </c>
      <c r="C12" s="88" t="s">
        <v>122</v>
      </c>
      <c r="D12" s="33">
        <f t="shared" si="1"/>
        <v>0.01</v>
      </c>
      <c r="E12" s="49">
        <f t="shared" si="0"/>
        <v>6.6666666666666671E-3</v>
      </c>
      <c r="H12" s="135"/>
      <c r="I12" s="135"/>
    </row>
    <row r="13" spans="1:11" ht="25.5">
      <c r="A13" s="36">
        <v>5</v>
      </c>
      <c r="B13" s="39" t="s">
        <v>48</v>
      </c>
      <c r="C13" s="88" t="s">
        <v>123</v>
      </c>
      <c r="D13" s="33">
        <f t="shared" si="1"/>
        <v>0.01</v>
      </c>
      <c r="E13" s="49">
        <f t="shared" si="0"/>
        <v>0.01</v>
      </c>
      <c r="H13" s="135"/>
      <c r="I13" s="135"/>
    </row>
    <row r="14" spans="1:11" ht="38.25">
      <c r="A14" s="36">
        <v>6</v>
      </c>
      <c r="B14" s="39" t="s">
        <v>47</v>
      </c>
      <c r="C14" s="88" t="s">
        <v>123</v>
      </c>
      <c r="D14" s="33">
        <f>0.5/100</f>
        <v>5.0000000000000001E-3</v>
      </c>
      <c r="E14" s="49">
        <f t="shared" si="0"/>
        <v>5.0000000000000001E-3</v>
      </c>
      <c r="H14" s="136"/>
      <c r="I14" s="136"/>
    </row>
    <row r="15" spans="1:11">
      <c r="A15" s="36" t="s">
        <v>7</v>
      </c>
      <c r="B15" s="13"/>
      <c r="C15" s="132" t="s">
        <v>160</v>
      </c>
      <c r="D15" s="133"/>
      <c r="E15" s="20">
        <f>SUM(E9:E14)</f>
        <v>3.1666666666666662E-2</v>
      </c>
      <c r="F15" s="64" t="s">
        <v>184</v>
      </c>
      <c r="G15" s="63"/>
      <c r="H15" s="74"/>
      <c r="I15" s="74"/>
    </row>
    <row r="16" spans="1:11" ht="30" customHeight="1">
      <c r="A16" s="35" t="s">
        <v>4</v>
      </c>
      <c r="B16" s="75" t="s">
        <v>35</v>
      </c>
      <c r="C16" s="59"/>
      <c r="D16" s="73"/>
      <c r="E16" s="73"/>
      <c r="G16" s="10" t="s">
        <v>4</v>
      </c>
      <c r="H16" s="134"/>
      <c r="I16" s="134"/>
    </row>
    <row r="17" spans="1:9" ht="30" customHeight="1">
      <c r="A17" s="36">
        <v>1</v>
      </c>
      <c r="B17" s="38" t="s">
        <v>51</v>
      </c>
      <c r="C17" s="88" t="s">
        <v>123</v>
      </c>
      <c r="D17" s="33">
        <f>0.2*0.05</f>
        <v>1.0000000000000002E-2</v>
      </c>
      <c r="E17" s="49">
        <f t="shared" ref="E17:E24" si="2">IF(C17="0 - not considered at all",0*$D17,IF(C17="1 -  planned, not implemented",1*$D17/3,IF(C17="2 - partially implemented",2*$D17/3,$D17)))</f>
        <v>1.0000000000000002E-2</v>
      </c>
      <c r="H17" s="135"/>
      <c r="I17" s="135"/>
    </row>
    <row r="18" spans="1:9" ht="38.25">
      <c r="A18" s="36">
        <v>2</v>
      </c>
      <c r="B18" s="38" t="s">
        <v>52</v>
      </c>
      <c r="C18" s="88" t="s">
        <v>121</v>
      </c>
      <c r="D18" s="33">
        <f>0.1*0.05</f>
        <v>5.000000000000001E-3</v>
      </c>
      <c r="E18" s="49">
        <f t="shared" si="2"/>
        <v>1.666666666666667E-3</v>
      </c>
      <c r="H18" s="135"/>
      <c r="I18" s="135"/>
    </row>
    <row r="19" spans="1:9" ht="25.5">
      <c r="A19" s="36">
        <v>3</v>
      </c>
      <c r="B19" s="38" t="s">
        <v>53</v>
      </c>
      <c r="C19" s="88" t="s">
        <v>122</v>
      </c>
      <c r="D19" s="33">
        <f t="shared" ref="D19:D24" si="3">0.1*0.05</f>
        <v>5.000000000000001E-3</v>
      </c>
      <c r="E19" s="49">
        <f t="shared" si="2"/>
        <v>3.333333333333334E-3</v>
      </c>
      <c r="H19" s="135"/>
      <c r="I19" s="135"/>
    </row>
    <row r="20" spans="1:9" ht="25.5">
      <c r="A20" s="36">
        <v>4</v>
      </c>
      <c r="B20" s="38" t="s">
        <v>54</v>
      </c>
      <c r="C20" s="88" t="s">
        <v>122</v>
      </c>
      <c r="D20" s="33">
        <f t="shared" si="3"/>
        <v>5.000000000000001E-3</v>
      </c>
      <c r="E20" s="49">
        <f t="shared" si="2"/>
        <v>3.333333333333334E-3</v>
      </c>
      <c r="H20" s="135"/>
      <c r="I20" s="135"/>
    </row>
    <row r="21" spans="1:9" ht="25.5">
      <c r="A21" s="36">
        <v>5</v>
      </c>
      <c r="B21" s="38" t="s">
        <v>55</v>
      </c>
      <c r="C21" s="88" t="s">
        <v>123</v>
      </c>
      <c r="D21" s="33">
        <f t="shared" si="3"/>
        <v>5.000000000000001E-3</v>
      </c>
      <c r="E21" s="49">
        <f t="shared" si="2"/>
        <v>5.000000000000001E-3</v>
      </c>
      <c r="H21" s="135"/>
      <c r="I21" s="135"/>
    </row>
    <row r="22" spans="1:9" ht="25.5">
      <c r="A22" s="36">
        <v>6</v>
      </c>
      <c r="B22" s="38" t="s">
        <v>56</v>
      </c>
      <c r="C22" s="88" t="s">
        <v>123</v>
      </c>
      <c r="D22" s="33">
        <f>0.2*0.05</f>
        <v>1.0000000000000002E-2</v>
      </c>
      <c r="E22" s="49">
        <f t="shared" si="2"/>
        <v>1.0000000000000002E-2</v>
      </c>
      <c r="H22" s="135"/>
      <c r="I22" s="135"/>
    </row>
    <row r="23" spans="1:9" ht="38.25">
      <c r="A23" s="36">
        <v>7</v>
      </c>
      <c r="B23" s="38" t="s">
        <v>58</v>
      </c>
      <c r="C23" s="88" t="s">
        <v>123</v>
      </c>
      <c r="D23" s="33">
        <f t="shared" si="3"/>
        <v>5.000000000000001E-3</v>
      </c>
      <c r="E23" s="49">
        <f t="shared" si="2"/>
        <v>5.000000000000001E-3</v>
      </c>
      <c r="H23" s="135"/>
      <c r="I23" s="135"/>
    </row>
    <row r="24" spans="1:9" ht="29.25" customHeight="1">
      <c r="A24" s="36">
        <v>8</v>
      </c>
      <c r="B24" s="38" t="s">
        <v>57</v>
      </c>
      <c r="C24" s="88" t="s">
        <v>121</v>
      </c>
      <c r="D24" s="33">
        <f t="shared" si="3"/>
        <v>5.000000000000001E-3</v>
      </c>
      <c r="E24" s="49">
        <f t="shared" si="2"/>
        <v>1.666666666666667E-3</v>
      </c>
      <c r="H24" s="136"/>
      <c r="I24" s="136"/>
    </row>
    <row r="25" spans="1:9">
      <c r="A25" s="36" t="s">
        <v>7</v>
      </c>
      <c r="B25" s="13"/>
      <c r="C25" s="132" t="s">
        <v>161</v>
      </c>
      <c r="D25" s="133"/>
      <c r="E25" s="20">
        <f>SUM(E17:E24)</f>
        <v>4.0000000000000008E-2</v>
      </c>
      <c r="F25" s="64" t="s">
        <v>184</v>
      </c>
      <c r="G25" s="63"/>
      <c r="H25" s="74"/>
      <c r="I25" s="74"/>
    </row>
    <row r="26" spans="1:9" ht="30" customHeight="1">
      <c r="A26" s="35" t="s">
        <v>5</v>
      </c>
      <c r="B26" s="75" t="s">
        <v>36</v>
      </c>
      <c r="C26" s="59"/>
      <c r="D26" s="73"/>
      <c r="E26" s="73"/>
      <c r="G26" s="10" t="s">
        <v>5</v>
      </c>
      <c r="H26" s="134"/>
      <c r="I26" s="134"/>
    </row>
    <row r="27" spans="1:9" ht="25.5">
      <c r="A27" s="36">
        <v>1</v>
      </c>
      <c r="B27" s="38" t="s">
        <v>65</v>
      </c>
      <c r="C27" s="88" t="s">
        <v>120</v>
      </c>
      <c r="D27" s="53">
        <f>0.4*0.05</f>
        <v>2.0000000000000004E-2</v>
      </c>
      <c r="E27" s="49">
        <f>IF(C27="0 - not considered at all",0*$D27,IF(C27="1 -  planned, not implemented",1*$D27/3,IF(C27="2 - partially implemented",2*$D27/3,$D27)))</f>
        <v>0</v>
      </c>
      <c r="H27" s="135"/>
      <c r="I27" s="135"/>
    </row>
    <row r="28" spans="1:9" ht="25.5">
      <c r="A28" s="36">
        <v>2</v>
      </c>
      <c r="B28" s="38" t="s">
        <v>42</v>
      </c>
      <c r="C28" s="88" t="s">
        <v>120</v>
      </c>
      <c r="D28" s="53">
        <f>0.3*0.05</f>
        <v>1.4999999999999999E-2</v>
      </c>
      <c r="E28" s="49">
        <f>IF(C28="0 - not considered at all",0*$D28,IF(C28="1 -  planned, not implemented",1*$D28/3,IF(C28="2 - partially implemented",2*$D28/3,$D28)))</f>
        <v>0</v>
      </c>
      <c r="H28" s="135"/>
      <c r="I28" s="135"/>
    </row>
    <row r="29" spans="1:9" ht="38.25">
      <c r="A29" s="36">
        <v>3</v>
      </c>
      <c r="B29" s="39" t="s">
        <v>59</v>
      </c>
      <c r="C29" s="88" t="s">
        <v>120</v>
      </c>
      <c r="D29" s="53">
        <f>0.3*0.05</f>
        <v>1.4999999999999999E-2</v>
      </c>
      <c r="E29" s="49">
        <f>IF(C29="0 - not considered at all",0*$D29,IF(C29="1 -  planned, not implemented",1*$D29/3,IF(C29="2 - partially implemented",2*$D29/3,$D29)))</f>
        <v>0</v>
      </c>
      <c r="H29" s="136"/>
      <c r="I29" s="136"/>
    </row>
    <row r="30" spans="1:9">
      <c r="A30" s="36" t="s">
        <v>7</v>
      </c>
      <c r="B30" s="13"/>
      <c r="C30" s="132" t="s">
        <v>162</v>
      </c>
      <c r="D30" s="133"/>
      <c r="E30" s="20">
        <f>SUM(E27:E29)</f>
        <v>0</v>
      </c>
      <c r="F30" s="64" t="s">
        <v>184</v>
      </c>
      <c r="G30" s="63"/>
      <c r="H30" s="74"/>
      <c r="I30" s="74"/>
    </row>
    <row r="31" spans="1:9" ht="32.25" customHeight="1">
      <c r="A31" s="35" t="s">
        <v>6</v>
      </c>
      <c r="B31" s="75" t="s">
        <v>37</v>
      </c>
      <c r="C31" s="59"/>
      <c r="D31" s="73"/>
      <c r="E31" s="73"/>
      <c r="G31" s="10" t="s">
        <v>6</v>
      </c>
      <c r="H31" s="134"/>
      <c r="I31" s="134"/>
    </row>
    <row r="32" spans="1:9" ht="38.25">
      <c r="A32" s="36">
        <v>1</v>
      </c>
      <c r="B32" s="38" t="s">
        <v>60</v>
      </c>
      <c r="C32" s="88" t="s">
        <v>123</v>
      </c>
      <c r="D32" s="33">
        <f>0.2*0.05</f>
        <v>1.0000000000000002E-2</v>
      </c>
      <c r="E32" s="49">
        <f>IF(C32="0 - not considered at all",0*$D32,IF(C32="1 -  planned, not implemented",1*$D32/3,IF(C32="2 - partially implemented",2*$D32/3,$D32)))</f>
        <v>1.0000000000000002E-2</v>
      </c>
      <c r="H32" s="135"/>
      <c r="I32" s="135"/>
    </row>
    <row r="33" spans="1:9" ht="30" customHeight="1">
      <c r="A33" s="36">
        <v>2</v>
      </c>
      <c r="B33" s="38" t="s">
        <v>97</v>
      </c>
      <c r="C33" s="88" t="s">
        <v>123</v>
      </c>
      <c r="D33" s="33">
        <f>0.2*0.05</f>
        <v>1.0000000000000002E-2</v>
      </c>
      <c r="E33" s="49">
        <f>IF(C33="0 - not considered at all",0*$D33,IF(C33="1 -  planned, not implemented",1*$D33/3,IF(C33="2 - partially implemented",2*$D33/3,$D33)))</f>
        <v>1.0000000000000002E-2</v>
      </c>
      <c r="H33" s="135"/>
      <c r="I33" s="135"/>
    </row>
    <row r="34" spans="1:9" ht="27.75" customHeight="1">
      <c r="A34" s="36">
        <v>3</v>
      </c>
      <c r="B34" s="38" t="s">
        <v>98</v>
      </c>
      <c r="C34" s="88" t="s">
        <v>123</v>
      </c>
      <c r="D34" s="33">
        <f>0.1*0.05</f>
        <v>5.000000000000001E-3</v>
      </c>
      <c r="E34" s="49">
        <f>IF(C34="0 - not considered at all",0*$D34,IF(C34="1 -  planned, not implemented",1*$D34/3,IF(C34="2 - partially implemented",2*$D34/3,$D34)))</f>
        <v>5.000000000000001E-3</v>
      </c>
      <c r="H34" s="135"/>
      <c r="I34" s="135"/>
    </row>
    <row r="35" spans="1:9" ht="27.75" customHeight="1">
      <c r="A35" s="36">
        <v>4</v>
      </c>
      <c r="B35" s="38" t="s">
        <v>49</v>
      </c>
      <c r="C35" s="88" t="s">
        <v>121</v>
      </c>
      <c r="D35" s="33">
        <f>0.3*0.05</f>
        <v>1.4999999999999999E-2</v>
      </c>
      <c r="E35" s="49">
        <f>IF(C35="0 - not considered at all",0*$D35,IF(C35="1 -  planned, not implemented",1*$D35/3,IF(C35="2 - partially implemented",2*$D35/3,$D35)))</f>
        <v>5.0000000000000001E-3</v>
      </c>
      <c r="H35" s="135"/>
      <c r="I35" s="135"/>
    </row>
    <row r="36" spans="1:9" ht="25.5">
      <c r="A36" s="36">
        <v>5</v>
      </c>
      <c r="B36" s="38" t="s">
        <v>50</v>
      </c>
      <c r="C36" s="88" t="s">
        <v>120</v>
      </c>
      <c r="D36" s="33">
        <f>0.2*0.05</f>
        <v>1.0000000000000002E-2</v>
      </c>
      <c r="E36" s="49">
        <f>IF(C36="0 - not considered at all",0*$D36,IF(C36="1 -  planned, not implemented",1*$D36/3,IF(C36="2 - partially implemented",2*$D36/3,$D36)))</f>
        <v>0</v>
      </c>
      <c r="H36" s="136"/>
      <c r="I36" s="136"/>
    </row>
    <row r="37" spans="1:9">
      <c r="A37" s="36" t="s">
        <v>7</v>
      </c>
      <c r="B37" s="13"/>
      <c r="C37" s="132" t="s">
        <v>163</v>
      </c>
      <c r="D37" s="133"/>
      <c r="E37" s="20">
        <f>SUM(E32:E36)</f>
        <v>3.0000000000000006E-2</v>
      </c>
      <c r="F37" s="64" t="s">
        <v>184</v>
      </c>
      <c r="G37" s="63"/>
      <c r="H37" s="74"/>
      <c r="I37" s="74"/>
    </row>
    <row r="38" spans="1:9" ht="26.25" customHeight="1">
      <c r="A38" s="35" t="s">
        <v>38</v>
      </c>
      <c r="B38" s="80" t="s">
        <v>10</v>
      </c>
      <c r="C38" s="59"/>
      <c r="D38" s="73"/>
      <c r="E38" s="73"/>
      <c r="G38" s="10" t="s">
        <v>38</v>
      </c>
      <c r="H38" s="134"/>
      <c r="I38" s="134"/>
    </row>
    <row r="39" spans="1:9" ht="38.25">
      <c r="A39" s="36">
        <v>1</v>
      </c>
      <c r="B39" s="38" t="s">
        <v>61</v>
      </c>
      <c r="C39" s="88" t="s">
        <v>120</v>
      </c>
      <c r="D39" s="33">
        <f>0.3*0.05</f>
        <v>1.4999999999999999E-2</v>
      </c>
      <c r="E39" s="49">
        <f>IF(C39="0 - not considered at all",0*$D39,IF(C39="1 -  planned, not implemented",1*$D39/3,IF(C39="2 - partially implemented",2*$D39/3,$D39)))</f>
        <v>0</v>
      </c>
      <c r="H39" s="135"/>
      <c r="I39" s="135"/>
    </row>
    <row r="40" spans="1:9" ht="38.25">
      <c r="A40" s="36">
        <v>2</v>
      </c>
      <c r="B40" s="38" t="s">
        <v>62</v>
      </c>
      <c r="C40" s="88" t="s">
        <v>120</v>
      </c>
      <c r="D40" s="33">
        <f t="shared" ref="D40:D41" si="4">0.2*0.05</f>
        <v>1.0000000000000002E-2</v>
      </c>
      <c r="E40" s="49">
        <f>IF(C40="0 - not considered at all",0*$D40,IF(C40="1 -  planned, not implemented",1*$D40/3,IF(C40="2 - partially implemented",2*$D40/3,$D40)))</f>
        <v>0</v>
      </c>
      <c r="H40" s="135"/>
      <c r="I40" s="135"/>
    </row>
    <row r="41" spans="1:9" ht="44.25" customHeight="1">
      <c r="A41" s="36">
        <v>3</v>
      </c>
      <c r="B41" s="38" t="s">
        <v>66</v>
      </c>
      <c r="C41" s="88" t="s">
        <v>120</v>
      </c>
      <c r="D41" s="33">
        <f t="shared" si="4"/>
        <v>1.0000000000000002E-2</v>
      </c>
      <c r="E41" s="49">
        <f>IF(C41="0 - not considered at all",0*$D41,IF(C41="1 -  planned, not implemented",1*$D41/3,IF(C41="2 - partially implemented",2*$D41/3,$D41)))</f>
        <v>0</v>
      </c>
      <c r="H41" s="135"/>
      <c r="I41" s="135"/>
    </row>
    <row r="42" spans="1:9" ht="63.75">
      <c r="A42" s="36">
        <v>4</v>
      </c>
      <c r="B42" s="38" t="s">
        <v>63</v>
      </c>
      <c r="C42" s="88" t="s">
        <v>123</v>
      </c>
      <c r="D42" s="33">
        <f>0.3*0.05</f>
        <v>1.4999999999999999E-2</v>
      </c>
      <c r="E42" s="49">
        <f>IF(C42="0 - not considered at all",0*$D42,IF(C42="1 -  planned, not implemented",1*$D42/3,IF(C42="2 - partially implemented",2*$D42/3,$D42)))</f>
        <v>1.4999999999999999E-2</v>
      </c>
      <c r="H42" s="136"/>
      <c r="I42" s="136"/>
    </row>
    <row r="43" spans="1:9" ht="15.75" thickBot="1">
      <c r="A43" s="36" t="s">
        <v>7</v>
      </c>
      <c r="B43" s="13"/>
      <c r="C43" s="132" t="s">
        <v>164</v>
      </c>
      <c r="D43" s="133"/>
      <c r="E43" s="20">
        <f>SUM(E39:E42)</f>
        <v>1.4999999999999999E-2</v>
      </c>
      <c r="F43" s="64" t="s">
        <v>184</v>
      </c>
      <c r="G43" s="64"/>
    </row>
    <row r="44" spans="1:9" ht="15.75" thickBot="1">
      <c r="C44" s="86" t="s">
        <v>165</v>
      </c>
      <c r="E44" s="65">
        <f>SUM(E7,E15,E25,E30,E37,E43)</f>
        <v>0.13500000000000001</v>
      </c>
      <c r="F44" s="34"/>
    </row>
    <row r="45" spans="1:9">
      <c r="C45" s="87" t="s">
        <v>174</v>
      </c>
      <c r="D45" s="41"/>
      <c r="E45" s="47">
        <v>30</v>
      </c>
      <c r="F45" s="16"/>
    </row>
    <row r="47" spans="1:9" customFormat="1" ht="32.25" customHeight="1">
      <c r="A47" s="137" t="s">
        <v>150</v>
      </c>
      <c r="B47" s="137"/>
      <c r="C47" s="43"/>
      <c r="D47" s="138"/>
      <c r="E47" s="138"/>
      <c r="F47" s="138"/>
      <c r="G47" s="138"/>
      <c r="H47" s="138"/>
      <c r="I47" s="44"/>
    </row>
  </sheetData>
  <sheetProtection password="C7FA" sheet="1" objects="1" scenarios="1" formatRows="0"/>
  <mergeCells count="20">
    <mergeCell ref="H3:H6"/>
    <mergeCell ref="I3:I6"/>
    <mergeCell ref="I8:I14"/>
    <mergeCell ref="I16:I24"/>
    <mergeCell ref="I26:I29"/>
    <mergeCell ref="H8:H14"/>
    <mergeCell ref="H16:H24"/>
    <mergeCell ref="H26:H29"/>
    <mergeCell ref="I31:I36"/>
    <mergeCell ref="I38:I42"/>
    <mergeCell ref="A47:B47"/>
    <mergeCell ref="D47:H47"/>
    <mergeCell ref="C43:D43"/>
    <mergeCell ref="H31:H36"/>
    <mergeCell ref="H38:H42"/>
    <mergeCell ref="C7:D7"/>
    <mergeCell ref="C15:D15"/>
    <mergeCell ref="C25:D25"/>
    <mergeCell ref="C30:D30"/>
    <mergeCell ref="C37:D37"/>
  </mergeCells>
  <dataValidations disablePrompts="1" count="1">
    <dataValidation type="list" allowBlank="1" showInputMessage="1" showErrorMessage="1" sqref="C39:C42 C32:C36 C27:C29 C17:C24 C9:C14 C4:C6">
      <formula1>$K$3:$K$6</formula1>
    </dataValidation>
  </dataValidations>
  <pageMargins left="0.70866141732283472" right="0.51181102362204722" top="0.74803149606299213" bottom="0.74803149606299213" header="0.31496062992125984" footer="0.31496062992125984"/>
  <pageSetup paperSize="9" scale="95" orientation="landscape" r:id="rId1"/>
  <headerFooter>
    <oddHeader xml:space="preserve">&amp;C
</oddHeader>
    <oddFooter>&amp;LCopy right issues&amp;CThis product is released under Creative Common licence  
CC BY-NC-ND 3.0&amp;R&amp;G</oddFooter>
  </headerFooter>
  <rowBreaks count="2" manualBreakCount="2">
    <brk id="15" max="16383" man="1"/>
    <brk id="30" max="16383"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J34"/>
  <sheetViews>
    <sheetView topLeftCell="A13" zoomScaleNormal="100" workbookViewId="0">
      <selection activeCell="C25" sqref="C25"/>
    </sheetView>
  </sheetViews>
  <sheetFormatPr defaultColWidth="34.5703125" defaultRowHeight="15"/>
  <cols>
    <col min="1" max="1" width="4.42578125" style="10" customWidth="1"/>
    <col min="2" max="2" width="36.5703125" style="9" customWidth="1"/>
    <col min="3" max="3" width="17.7109375" style="10" customWidth="1"/>
    <col min="4" max="4" width="7.140625" style="11" hidden="1" customWidth="1"/>
    <col min="5" max="5" width="7.85546875" style="11" customWidth="1"/>
    <col min="6" max="6" width="5.42578125" style="10" customWidth="1"/>
    <col min="7" max="7" width="3.5703125" style="10" customWidth="1"/>
    <col min="8" max="8" width="38.7109375" style="10" customWidth="1"/>
    <col min="9" max="9" width="24.140625" style="10" customWidth="1"/>
    <col min="10" max="10" width="0.42578125" style="10" hidden="1" customWidth="1"/>
    <col min="11" max="11" width="3" style="10" bestFit="1" customWidth="1"/>
    <col min="12" max="16384" width="34.5703125" style="10"/>
  </cols>
  <sheetData>
    <row r="1" spans="1:10" s="18" customFormat="1">
      <c r="A1" s="31" t="s">
        <v>100</v>
      </c>
      <c r="B1" s="17"/>
      <c r="D1" s="19"/>
      <c r="E1" s="19"/>
    </row>
    <row r="2" spans="1:10" ht="73.5" customHeight="1">
      <c r="A2" s="55" t="s">
        <v>73</v>
      </c>
      <c r="B2" s="56" t="s">
        <v>156</v>
      </c>
      <c r="C2" s="57" t="s">
        <v>117</v>
      </c>
      <c r="D2" s="67" t="s">
        <v>8</v>
      </c>
      <c r="E2" s="67" t="s">
        <v>11</v>
      </c>
      <c r="F2" s="59"/>
      <c r="G2" s="59"/>
      <c r="H2" s="60" t="s">
        <v>129</v>
      </c>
      <c r="I2" s="61" t="s">
        <v>119</v>
      </c>
      <c r="J2" s="59"/>
    </row>
    <row r="3" spans="1:10">
      <c r="A3" s="54" t="s">
        <v>14</v>
      </c>
      <c r="B3" s="72" t="s">
        <v>74</v>
      </c>
      <c r="C3" s="59"/>
      <c r="D3" s="73"/>
      <c r="E3" s="73"/>
      <c r="G3" s="10" t="s">
        <v>14</v>
      </c>
      <c r="H3" s="134"/>
      <c r="I3" s="134"/>
      <c r="J3" s="84"/>
    </row>
    <row r="4" spans="1:10" ht="27.75" customHeight="1">
      <c r="A4" s="36">
        <v>1</v>
      </c>
      <c r="B4" s="38" t="s">
        <v>101</v>
      </c>
      <c r="C4" s="88" t="s">
        <v>120</v>
      </c>
      <c r="D4" s="33">
        <f>0.3*0.045</f>
        <v>1.35E-2</v>
      </c>
      <c r="E4" s="49">
        <f>IF(C4="0 - not considered at all",0*$D4,IF(C4="1 -  planned, not implemented",1*$D4/3,IF(C4="2 - partially implemented",2*$D4/3,$D4)))</f>
        <v>0</v>
      </c>
      <c r="H4" s="135"/>
      <c r="I4" s="135"/>
      <c r="J4" s="90" t="s">
        <v>120</v>
      </c>
    </row>
    <row r="5" spans="1:10" ht="25.5" customHeight="1">
      <c r="A5" s="36">
        <v>2</v>
      </c>
      <c r="B5" s="38" t="s">
        <v>102</v>
      </c>
      <c r="C5" s="88" t="s">
        <v>121</v>
      </c>
      <c r="D5" s="33">
        <f>0.5*0.045</f>
        <v>2.2499999999999999E-2</v>
      </c>
      <c r="E5" s="49">
        <f>IF(C5="0 - not considered at all",0*$D5,IF(C5="1 -  planned, not implemented",1*$D5/3,IF(C5="2 - partially implemented",2*$D5/3,$D5)))</f>
        <v>7.4999999999999997E-3</v>
      </c>
      <c r="H5" s="135"/>
      <c r="I5" s="135"/>
      <c r="J5" s="90" t="s">
        <v>121</v>
      </c>
    </row>
    <row r="6" spans="1:10" ht="26.25" customHeight="1">
      <c r="A6" s="36">
        <v>3</v>
      </c>
      <c r="B6" s="39" t="s">
        <v>103</v>
      </c>
      <c r="C6" s="88" t="s">
        <v>122</v>
      </c>
      <c r="D6" s="33">
        <f>0.2*0.045</f>
        <v>8.9999999999999993E-3</v>
      </c>
      <c r="E6" s="49">
        <f>IF(C6="0 - not considered at all",0*$D6,IF(C6="1 -  planned, not implemented",1*$D6/3,IF(C6="2 - partially implemented",2*$D6/3,$D6)))</f>
        <v>5.9999999999999993E-3</v>
      </c>
      <c r="H6" s="136"/>
      <c r="I6" s="136"/>
      <c r="J6" s="90" t="s">
        <v>122</v>
      </c>
    </row>
    <row r="7" spans="1:10" ht="17.25" customHeight="1">
      <c r="A7" s="36" t="s">
        <v>7</v>
      </c>
      <c r="B7" s="13"/>
      <c r="C7" s="85" t="s">
        <v>167</v>
      </c>
      <c r="D7" s="66"/>
      <c r="E7" s="20">
        <f>SUM(E4:E6)</f>
        <v>1.3499999999999998E-2</v>
      </c>
      <c r="F7" s="62" t="s">
        <v>185</v>
      </c>
      <c r="G7" s="82"/>
      <c r="H7" s="74"/>
      <c r="I7" s="74"/>
      <c r="J7" s="91" t="s">
        <v>123</v>
      </c>
    </row>
    <row r="8" spans="1:10">
      <c r="A8" s="35" t="s">
        <v>18</v>
      </c>
      <c r="B8" s="75" t="s">
        <v>15</v>
      </c>
      <c r="C8" s="59"/>
      <c r="D8" s="73"/>
      <c r="E8" s="73"/>
      <c r="G8" s="10" t="s">
        <v>18</v>
      </c>
      <c r="H8" s="134"/>
      <c r="I8" s="134"/>
      <c r="J8" s="84"/>
    </row>
    <row r="9" spans="1:10" ht="51">
      <c r="A9" s="36">
        <v>1</v>
      </c>
      <c r="B9" s="38" t="s">
        <v>104</v>
      </c>
      <c r="C9" s="88" t="s">
        <v>123</v>
      </c>
      <c r="D9" s="33">
        <f>0.3*0.075</f>
        <v>2.2499999999999999E-2</v>
      </c>
      <c r="E9" s="49">
        <f>IF(C9="0 - not considered at all",0*$D9,IF(C9="1 -  planned, not implemented",1*$D9/3,IF(C9="2 - partially implemented",2*$D9/3,$D9)))</f>
        <v>2.2499999999999999E-2</v>
      </c>
      <c r="H9" s="135"/>
      <c r="I9" s="135"/>
      <c r="J9" s="84"/>
    </row>
    <row r="10" spans="1:10" ht="25.5">
      <c r="A10" s="36">
        <v>2</v>
      </c>
      <c r="B10" s="38" t="s">
        <v>105</v>
      </c>
      <c r="C10" s="88" t="s">
        <v>120</v>
      </c>
      <c r="D10" s="33">
        <f>0.4*0.075</f>
        <v>0.03</v>
      </c>
      <c r="E10" s="49">
        <f>IF(C10="0 - not considered at all",0*$D10,IF(C10="1 -  planned, not implemented",1*$D10/3,IF(C10="2 - partially implemented",2*$D10/3,$D10)))</f>
        <v>0</v>
      </c>
      <c r="H10" s="135"/>
      <c r="I10" s="135"/>
      <c r="J10" s="84"/>
    </row>
    <row r="11" spans="1:10" ht="39" customHeight="1">
      <c r="A11" s="36">
        <v>3</v>
      </c>
      <c r="B11" s="39" t="s">
        <v>106</v>
      </c>
      <c r="C11" s="88" t="s">
        <v>120</v>
      </c>
      <c r="D11" s="33">
        <f>0.2*0.075</f>
        <v>1.4999999999999999E-2</v>
      </c>
      <c r="E11" s="49">
        <f>IF(C11="0 - not considered at all",0*$D11,IF(C11="1 -  planned, not implemented",1*$D11/3,IF(C11="2 - partially implemented",2*$D11/3,$D11)))</f>
        <v>0</v>
      </c>
      <c r="H11" s="135"/>
      <c r="I11" s="135"/>
      <c r="J11" s="84"/>
    </row>
    <row r="12" spans="1:10" ht="25.5">
      <c r="A12" s="36">
        <v>4</v>
      </c>
      <c r="B12" s="39" t="s">
        <v>126</v>
      </c>
      <c r="C12" s="88" t="s">
        <v>120</v>
      </c>
      <c r="D12" s="33">
        <f>0.1*0.075</f>
        <v>7.4999999999999997E-3</v>
      </c>
      <c r="E12" s="49">
        <f>IF(C12="0 - not considered at all",0*$D12,IF(C12="1 -  planned, not implemented",1*$D12/3,IF(C12="2 - partially implemented",2*$D12/3,$D12)))</f>
        <v>0</v>
      </c>
      <c r="H12" s="136"/>
      <c r="I12" s="136"/>
      <c r="J12" s="84"/>
    </row>
    <row r="13" spans="1:10">
      <c r="A13" s="36" t="s">
        <v>7</v>
      </c>
      <c r="B13" s="13"/>
      <c r="C13" s="85" t="s">
        <v>168</v>
      </c>
      <c r="D13" s="66"/>
      <c r="E13" s="20">
        <f>SUM(E9:E12)</f>
        <v>2.2499999999999999E-2</v>
      </c>
      <c r="F13" s="62" t="s">
        <v>186</v>
      </c>
      <c r="G13" s="82"/>
      <c r="H13" s="74"/>
      <c r="I13" s="74"/>
      <c r="J13" s="74"/>
    </row>
    <row r="14" spans="1:10" ht="30">
      <c r="A14" s="35" t="s">
        <v>19</v>
      </c>
      <c r="B14" s="75" t="s">
        <v>107</v>
      </c>
      <c r="C14" s="59"/>
      <c r="D14" s="73"/>
      <c r="E14" s="73"/>
      <c r="G14" s="10" t="s">
        <v>19</v>
      </c>
      <c r="H14" s="134"/>
      <c r="I14" s="134"/>
      <c r="J14" s="84"/>
    </row>
    <row r="15" spans="1:10" ht="42" customHeight="1">
      <c r="A15" s="36">
        <v>1</v>
      </c>
      <c r="B15" s="38" t="s">
        <v>108</v>
      </c>
      <c r="C15" s="88" t="s">
        <v>120</v>
      </c>
      <c r="D15" s="33">
        <f>0.4*0.06</f>
        <v>2.4E-2</v>
      </c>
      <c r="E15" s="49">
        <f>IF(C15="0 - not considered at all",0*$D15,IF(C15="1 -  planned, not implemented",1*$D15/3,IF(C15="2 - partially implemented",2*$D15/3,$D15)))</f>
        <v>0</v>
      </c>
      <c r="H15" s="135"/>
      <c r="I15" s="135"/>
      <c r="J15" s="84"/>
    </row>
    <row r="16" spans="1:10" ht="28.5" customHeight="1">
      <c r="A16" s="36">
        <v>2</v>
      </c>
      <c r="B16" s="38" t="s">
        <v>16</v>
      </c>
      <c r="C16" s="88" t="s">
        <v>120</v>
      </c>
      <c r="D16" s="33">
        <f>0.25*0.06</f>
        <v>1.4999999999999999E-2</v>
      </c>
      <c r="E16" s="49">
        <f>IF(C16="0 - not considered at all",0*$D16,IF(C16="1 -  planned, not implemented",1*$D16/3,IF(C16="2 - partially implemented",2*$D16/3,$D16)))</f>
        <v>0</v>
      </c>
      <c r="H16" s="135"/>
      <c r="I16" s="135"/>
      <c r="J16" s="84"/>
    </row>
    <row r="17" spans="1:10" ht="51">
      <c r="A17" s="36">
        <v>3</v>
      </c>
      <c r="B17" s="38" t="s">
        <v>127</v>
      </c>
      <c r="C17" s="88" t="s">
        <v>120</v>
      </c>
      <c r="D17" s="33">
        <f>0.35*0.06</f>
        <v>2.0999999999999998E-2</v>
      </c>
      <c r="E17" s="49">
        <f>IF(C17="0 - not considered at all",0*$D17,IF(C17="1 -  planned, not implemented",1*$D17/3,IF(C17="2 - partially implemented",2*$D17/3,$D17)))</f>
        <v>0</v>
      </c>
      <c r="H17" s="136"/>
      <c r="I17" s="136"/>
      <c r="J17" s="84"/>
    </row>
    <row r="18" spans="1:10">
      <c r="A18" s="36" t="s">
        <v>7</v>
      </c>
      <c r="B18" s="13"/>
      <c r="C18" s="85" t="s">
        <v>169</v>
      </c>
      <c r="D18" s="66"/>
      <c r="E18" s="20">
        <f>SUM(E15:E17)</f>
        <v>0</v>
      </c>
      <c r="F18" s="62" t="s">
        <v>187</v>
      </c>
      <c r="G18" s="64"/>
      <c r="H18" s="74"/>
      <c r="I18" s="74"/>
      <c r="J18" s="74"/>
    </row>
    <row r="19" spans="1:10" ht="25.5">
      <c r="A19" s="35" t="s">
        <v>20</v>
      </c>
      <c r="B19" s="40" t="s">
        <v>17</v>
      </c>
      <c r="C19" s="36"/>
      <c r="D19" s="12"/>
      <c r="E19" s="12"/>
      <c r="G19" s="10" t="s">
        <v>20</v>
      </c>
      <c r="H19" s="134"/>
      <c r="I19" s="140"/>
      <c r="J19" s="92"/>
    </row>
    <row r="20" spans="1:10" ht="51">
      <c r="A20" s="36">
        <v>1</v>
      </c>
      <c r="B20" s="38" t="s">
        <v>109</v>
      </c>
      <c r="C20" s="88" t="s">
        <v>120</v>
      </c>
      <c r="D20" s="33">
        <f>0.5*0.06</f>
        <v>0.03</v>
      </c>
      <c r="E20" s="49">
        <f>IF(C20="0 - not considered at all",0*$D20,IF(C20="1 -  planned, not implemented",1*$D20/3,IF(C20="2 - partially implemented",2*$D20/3,$D20)))</f>
        <v>0</v>
      </c>
      <c r="H20" s="135"/>
      <c r="I20" s="140"/>
      <c r="J20" s="92"/>
    </row>
    <row r="21" spans="1:10" ht="25.5">
      <c r="A21" s="36">
        <v>2</v>
      </c>
      <c r="B21" s="38" t="s">
        <v>128</v>
      </c>
      <c r="C21" s="88" t="s">
        <v>120</v>
      </c>
      <c r="D21" s="33">
        <f>0.5*0.06</f>
        <v>0.03</v>
      </c>
      <c r="E21" s="49">
        <f>IF(C21="0 - not considered at all",0*$D21,IF(C21="1 -  planned, not implemented",1*$D21/3,IF(C21="2 - partially implemented",2*$D21/3,$D21)))</f>
        <v>0</v>
      </c>
      <c r="H21" s="136"/>
      <c r="I21" s="140"/>
      <c r="J21" s="92"/>
    </row>
    <row r="22" spans="1:10">
      <c r="A22" s="36" t="s">
        <v>7</v>
      </c>
      <c r="B22" s="13"/>
      <c r="C22" s="132" t="s">
        <v>175</v>
      </c>
      <c r="D22" s="133"/>
      <c r="E22" s="20">
        <f>SUM(E20:E21)</f>
        <v>0</v>
      </c>
      <c r="F22" s="62" t="s">
        <v>187</v>
      </c>
      <c r="G22" s="64"/>
      <c r="H22" s="74"/>
      <c r="I22" s="74"/>
      <c r="J22" s="74"/>
    </row>
    <row r="23" spans="1:10">
      <c r="A23" s="35" t="s">
        <v>21</v>
      </c>
      <c r="B23" s="80" t="s">
        <v>75</v>
      </c>
      <c r="C23" s="59"/>
      <c r="D23" s="73"/>
      <c r="E23" s="73"/>
      <c r="G23" s="10" t="s">
        <v>21</v>
      </c>
      <c r="H23" s="140"/>
      <c r="I23" s="140"/>
      <c r="J23" s="92"/>
    </row>
    <row r="24" spans="1:10" ht="25.5">
      <c r="A24" s="36">
        <v>1</v>
      </c>
      <c r="B24" s="38" t="s">
        <v>22</v>
      </c>
      <c r="C24" s="88" t="s">
        <v>120</v>
      </c>
      <c r="D24" s="33">
        <f>0.6*0.03</f>
        <v>1.7999999999999999E-2</v>
      </c>
      <c r="E24" s="49">
        <f>IF(C24="0 - not considered at all",0*$D24,IF(C24="1 -  planned, not implemented",1*$D24/3,IF(C24="2 - partially implemented",2*$D24/3,$D24)))</f>
        <v>0</v>
      </c>
      <c r="H24" s="140"/>
      <c r="I24" s="140"/>
      <c r="J24" s="92"/>
    </row>
    <row r="25" spans="1:10" ht="25.5">
      <c r="A25" s="36">
        <v>2</v>
      </c>
      <c r="B25" s="38" t="s">
        <v>110</v>
      </c>
      <c r="C25" s="88" t="s">
        <v>120</v>
      </c>
      <c r="D25" s="33">
        <f>0.4*0.03</f>
        <v>1.2E-2</v>
      </c>
      <c r="E25" s="49">
        <f>IF(C25="0 - not considered at all",0*$D25,IF(C25="1 -  planned, not implemented",1*$D25/3,IF(C25="2 - partially implemented",2*$D25/3,$D25)))</f>
        <v>0</v>
      </c>
      <c r="H25" s="140"/>
      <c r="I25" s="140"/>
      <c r="J25" s="92"/>
    </row>
    <row r="26" spans="1:10">
      <c r="A26" s="36" t="s">
        <v>7</v>
      </c>
      <c r="B26" s="13"/>
      <c r="C26" s="132" t="s">
        <v>176</v>
      </c>
      <c r="D26" s="133"/>
      <c r="E26" s="20">
        <f>SUM(E24:E25)</f>
        <v>0</v>
      </c>
      <c r="F26" s="62" t="s">
        <v>188</v>
      </c>
      <c r="G26" s="64"/>
      <c r="H26" s="93"/>
      <c r="I26" s="93"/>
      <c r="J26" s="93"/>
    </row>
    <row r="27" spans="1:10" ht="30">
      <c r="A27" s="35" t="s">
        <v>23</v>
      </c>
      <c r="B27" s="75" t="s">
        <v>76</v>
      </c>
      <c r="C27" s="59"/>
      <c r="D27" s="73"/>
      <c r="E27" s="73"/>
      <c r="G27" s="10" t="s">
        <v>23</v>
      </c>
      <c r="H27" s="140"/>
      <c r="I27" s="140"/>
      <c r="J27" s="92"/>
    </row>
    <row r="28" spans="1:10" ht="32.25" customHeight="1">
      <c r="A28" s="36">
        <v>1</v>
      </c>
      <c r="B28" s="38" t="s">
        <v>111</v>
      </c>
      <c r="C28" s="88" t="s">
        <v>120</v>
      </c>
      <c r="D28" s="33">
        <f>0.5*0.03</f>
        <v>1.4999999999999999E-2</v>
      </c>
      <c r="E28" s="49">
        <f>IF(C28="0 - not considered at all",0*$D28,IF(C28="1 -  planned, not implemented",1*$D28/3,IF(C28="2 - partially implemented",2*$D28/3,$D28)))</f>
        <v>0</v>
      </c>
      <c r="H28" s="140"/>
      <c r="I28" s="140"/>
      <c r="J28" s="92"/>
    </row>
    <row r="29" spans="1:10" ht="63.75">
      <c r="A29" s="36">
        <v>2</v>
      </c>
      <c r="B29" s="38" t="s">
        <v>112</v>
      </c>
      <c r="C29" s="88" t="s">
        <v>120</v>
      </c>
      <c r="D29" s="33">
        <f>0.5*0.03</f>
        <v>1.4999999999999999E-2</v>
      </c>
      <c r="E29" s="49">
        <f>IF(C29="0 - not considered at all",0*$D29,IF(C29="1 -  planned, not implemented",1*$D29/3,IF(C29="2 - partially implemented",2*$D29/3,$D29)))</f>
        <v>0</v>
      </c>
      <c r="H29" s="140"/>
      <c r="I29" s="140"/>
      <c r="J29" s="92"/>
    </row>
    <row r="30" spans="1:10" ht="15.75" thickBot="1">
      <c r="A30" s="36" t="s">
        <v>7</v>
      </c>
      <c r="B30" s="13"/>
      <c r="C30" s="132" t="s">
        <v>177</v>
      </c>
      <c r="D30" s="133"/>
      <c r="E30" s="20">
        <f>SUM(E28:E29)</f>
        <v>0</v>
      </c>
      <c r="F30" s="62" t="s">
        <v>188</v>
      </c>
      <c r="G30" s="64"/>
    </row>
    <row r="31" spans="1:10" ht="15.75" thickBot="1">
      <c r="C31" s="86" t="s">
        <v>170</v>
      </c>
      <c r="E31" s="42">
        <f>SUM(E7,E13,E18,E22,E26,E30)</f>
        <v>3.5999999999999997E-2</v>
      </c>
    </row>
    <row r="32" spans="1:10">
      <c r="C32" s="87" t="s">
        <v>174</v>
      </c>
      <c r="E32" s="45">
        <v>30</v>
      </c>
    </row>
    <row r="33" spans="1:10">
      <c r="D33" s="15"/>
    </row>
    <row r="34" spans="1:10" customFormat="1" ht="32.25" customHeight="1">
      <c r="A34" s="137" t="s">
        <v>150</v>
      </c>
      <c r="B34" s="137"/>
      <c r="C34" s="43"/>
      <c r="D34" s="138"/>
      <c r="E34" s="138"/>
      <c r="F34" s="138"/>
      <c r="G34" s="138"/>
      <c r="H34" s="138"/>
      <c r="I34" s="44"/>
      <c r="J34" s="44"/>
    </row>
  </sheetData>
  <sheetProtection password="C7FA" sheet="1" objects="1" scenarios="1" formatRows="0"/>
  <mergeCells count="17">
    <mergeCell ref="H19:H21"/>
    <mergeCell ref="I19:I21"/>
    <mergeCell ref="I23:I25"/>
    <mergeCell ref="I27:I29"/>
    <mergeCell ref="H3:H6"/>
    <mergeCell ref="I3:I6"/>
    <mergeCell ref="H8:H12"/>
    <mergeCell ref="I8:I12"/>
    <mergeCell ref="H14:H17"/>
    <mergeCell ref="I14:I17"/>
    <mergeCell ref="A34:B34"/>
    <mergeCell ref="D34:H34"/>
    <mergeCell ref="C30:D30"/>
    <mergeCell ref="C22:D22"/>
    <mergeCell ref="C26:D26"/>
    <mergeCell ref="H23:H25"/>
    <mergeCell ref="H27:H29"/>
  </mergeCells>
  <phoneticPr fontId="7" type="noConversion"/>
  <dataValidations count="1">
    <dataValidation type="list" allowBlank="1" showInputMessage="1" showErrorMessage="1" sqref="C24:C25 C20:C21 C15:C17 C9:C12 C4:C6 C28:C29">
      <formula1>$J$4:$J$7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2" manualBreakCount="2">
    <brk id="13" max="16383" man="1"/>
    <brk id="22" max="16383"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J39"/>
  <sheetViews>
    <sheetView zoomScaleNormal="100" workbookViewId="0">
      <selection activeCell="H23" sqref="H23:H25"/>
    </sheetView>
  </sheetViews>
  <sheetFormatPr defaultColWidth="34.5703125" defaultRowHeight="15"/>
  <cols>
    <col min="1" max="1" width="4.42578125" style="10" customWidth="1"/>
    <col min="2" max="2" width="36.28515625" style="9" customWidth="1"/>
    <col min="3" max="3" width="17.7109375" style="10" customWidth="1"/>
    <col min="4" max="4" width="0.140625" style="11" customWidth="1"/>
    <col min="5" max="5" width="7.85546875" style="11" customWidth="1"/>
    <col min="6" max="6" width="4.5703125" style="10" customWidth="1"/>
    <col min="7" max="7" width="3.5703125" style="10" customWidth="1"/>
    <col min="8" max="8" width="36.28515625" style="10" customWidth="1"/>
    <col min="9" max="9" width="29.28515625" style="10" customWidth="1"/>
    <col min="10" max="10" width="0.140625" style="10" customWidth="1"/>
    <col min="11" max="11" width="3" style="10" bestFit="1" customWidth="1"/>
    <col min="12" max="16384" width="34.5703125" style="10"/>
  </cols>
  <sheetData>
    <row r="1" spans="1:10" s="18" customFormat="1">
      <c r="A1" s="31" t="s">
        <v>125</v>
      </c>
      <c r="B1" s="17"/>
      <c r="D1" s="19"/>
      <c r="E1" s="19"/>
    </row>
    <row r="2" spans="1:10" ht="75" customHeight="1">
      <c r="A2" s="55" t="s">
        <v>73</v>
      </c>
      <c r="B2" s="56" t="s">
        <v>156</v>
      </c>
      <c r="C2" s="57" t="s">
        <v>117</v>
      </c>
      <c r="D2" s="67" t="s">
        <v>8</v>
      </c>
      <c r="E2" s="67" t="s">
        <v>11</v>
      </c>
      <c r="F2" s="59"/>
      <c r="G2" s="59"/>
      <c r="H2" s="60" t="s">
        <v>158</v>
      </c>
      <c r="I2" s="61" t="s">
        <v>194</v>
      </c>
      <c r="J2" s="59"/>
    </row>
    <row r="3" spans="1:10">
      <c r="A3" s="77" t="s">
        <v>24</v>
      </c>
      <c r="B3" s="78" t="s">
        <v>25</v>
      </c>
      <c r="C3" s="59"/>
      <c r="D3" s="73"/>
      <c r="E3" s="73"/>
      <c r="G3" s="10" t="s">
        <v>24</v>
      </c>
      <c r="H3" s="140"/>
      <c r="I3" s="140"/>
      <c r="J3" s="92"/>
    </row>
    <row r="4" spans="1:10" ht="25.5" customHeight="1">
      <c r="A4" s="36">
        <v>1</v>
      </c>
      <c r="B4" s="50" t="s">
        <v>130</v>
      </c>
      <c r="C4" s="88" t="s">
        <v>120</v>
      </c>
      <c r="D4" s="33">
        <f>0.2*0.04</f>
        <v>8.0000000000000002E-3</v>
      </c>
      <c r="E4" s="49">
        <f>IF(C4="0 - not considered at all",0*$D4,IF(C4="1 -  planned, not implemented",$D4/3,IF(C4="2 - partially implemented",2*$D4/3,$D4)))</f>
        <v>0</v>
      </c>
      <c r="H4" s="140"/>
      <c r="I4" s="140"/>
      <c r="J4" s="90" t="s">
        <v>120</v>
      </c>
    </row>
    <row r="5" spans="1:10" ht="27" customHeight="1">
      <c r="A5" s="36">
        <v>2</v>
      </c>
      <c r="B5" s="50" t="s">
        <v>131</v>
      </c>
      <c r="C5" s="88" t="s">
        <v>122</v>
      </c>
      <c r="D5" s="33">
        <f>0.3*0.04</f>
        <v>1.2E-2</v>
      </c>
      <c r="E5" s="49">
        <f>IF(C5="0 - not considered at all",0*$D5,IF(C5="1 -  planned, not implemented",$D5/3,IF(C5="2 - partially implemented",2*$D5/3,$D5)))</f>
        <v>8.0000000000000002E-3</v>
      </c>
      <c r="H5" s="140"/>
      <c r="I5" s="140"/>
      <c r="J5" s="90" t="s">
        <v>121</v>
      </c>
    </row>
    <row r="6" spans="1:10" ht="27" customHeight="1">
      <c r="A6" s="36">
        <v>3</v>
      </c>
      <c r="B6" s="50" t="s">
        <v>132</v>
      </c>
      <c r="C6" s="88" t="s">
        <v>123</v>
      </c>
      <c r="D6" s="33">
        <f>0.2*0.04</f>
        <v>8.0000000000000002E-3</v>
      </c>
      <c r="E6" s="49">
        <f>IF(C6="0 - not considered at all",0*$D6,IF(C6="1 -  planned, not implemented",$D6/3,IF(C6="2 - partially implemented",2*$D6/3,$D6)))</f>
        <v>8.0000000000000002E-3</v>
      </c>
      <c r="H6" s="140"/>
      <c r="I6" s="140"/>
      <c r="J6" s="90" t="s">
        <v>122</v>
      </c>
    </row>
    <row r="7" spans="1:10" ht="31.5" customHeight="1">
      <c r="A7" s="36">
        <v>4</v>
      </c>
      <c r="B7" s="50" t="s">
        <v>133</v>
      </c>
      <c r="C7" s="88" t="s">
        <v>120</v>
      </c>
      <c r="D7" s="33">
        <f>0.1*0.04</f>
        <v>4.0000000000000001E-3</v>
      </c>
      <c r="E7" s="49">
        <f>IF(C7="0 - not considered at all",0*$D7,IF(C7="1 -  planned, not implemented",$D7/3,IF(C7="2 - partially implemented",2*$D7/3,$D7)))</f>
        <v>0</v>
      </c>
      <c r="H7" s="140"/>
      <c r="I7" s="140"/>
      <c r="J7" s="90" t="s">
        <v>123</v>
      </c>
    </row>
    <row r="8" spans="1:10" ht="27.75" customHeight="1">
      <c r="A8" s="36">
        <v>5</v>
      </c>
      <c r="B8" s="51" t="s">
        <v>134</v>
      </c>
      <c r="C8" s="88" t="s">
        <v>123</v>
      </c>
      <c r="D8" s="33">
        <f>0.2*0.04</f>
        <v>8.0000000000000002E-3</v>
      </c>
      <c r="E8" s="49">
        <f>IF(C8="0 - not considered at all",0*$D8,IF(C8="1 -  planned, not implemented",$D8/3,IF(C8="2 - partially implemented",2*$D8/3,$D8)))</f>
        <v>8.0000000000000002E-3</v>
      </c>
      <c r="H8" s="140"/>
      <c r="I8" s="140"/>
      <c r="J8" s="92"/>
    </row>
    <row r="9" spans="1:10" ht="17.25" customHeight="1">
      <c r="A9" s="36" t="s">
        <v>7</v>
      </c>
      <c r="B9" s="13"/>
      <c r="C9" s="85" t="s">
        <v>153</v>
      </c>
      <c r="D9" s="52">
        <f>SUM(D3:D8)</f>
        <v>0.04</v>
      </c>
      <c r="E9" s="71">
        <f>SUM(E4:E8)</f>
        <v>2.4E-2</v>
      </c>
      <c r="F9" s="14" t="s">
        <v>189</v>
      </c>
      <c r="G9" s="14"/>
      <c r="H9" s="74"/>
      <c r="I9" s="74"/>
      <c r="J9" s="74"/>
    </row>
    <row r="10" spans="1:10" ht="33" customHeight="1">
      <c r="A10" s="76" t="s">
        <v>26</v>
      </c>
      <c r="B10" s="78" t="s">
        <v>27</v>
      </c>
      <c r="C10" s="59"/>
      <c r="D10" s="73"/>
      <c r="E10" s="73"/>
      <c r="F10" s="69"/>
      <c r="G10" s="69" t="s">
        <v>26</v>
      </c>
      <c r="H10" s="140"/>
      <c r="I10" s="140"/>
      <c r="J10" s="92"/>
    </row>
    <row r="11" spans="1:10" ht="25.5">
      <c r="A11" s="36">
        <v>1</v>
      </c>
      <c r="B11" s="38" t="s">
        <v>28</v>
      </c>
      <c r="C11" s="88" t="s">
        <v>123</v>
      </c>
      <c r="D11" s="33">
        <f>0.2*4/100</f>
        <v>8.0000000000000002E-3</v>
      </c>
      <c r="E11" s="49">
        <f>IF(C11="0 - not considered at all",0*$D11,IF(C11="1 -  planned, not implemented",1*$D11/3,IF(C11="2 - partially implemented",2*$D11/3,$D11)))</f>
        <v>8.0000000000000002E-3</v>
      </c>
      <c r="H11" s="140"/>
      <c r="I11" s="140"/>
      <c r="J11" s="92"/>
    </row>
    <row r="12" spans="1:10" ht="25.5">
      <c r="A12" s="36">
        <v>2</v>
      </c>
      <c r="B12" s="38" t="s">
        <v>29</v>
      </c>
      <c r="C12" s="88" t="s">
        <v>123</v>
      </c>
      <c r="D12" s="33">
        <f>0.2*4/100</f>
        <v>8.0000000000000002E-3</v>
      </c>
      <c r="E12" s="49">
        <f>IF(C12="0 - not considered at all",0*$D12,IF(C12="1 -  planned, not implemented",1*$D12/3,IF(C12="2 - partially implemented",2*$D12/3,$D12)))</f>
        <v>8.0000000000000002E-3</v>
      </c>
      <c r="H12" s="140"/>
      <c r="I12" s="140"/>
      <c r="J12" s="92"/>
    </row>
    <row r="13" spans="1:10" ht="25.5">
      <c r="A13" s="36">
        <v>3</v>
      </c>
      <c r="B13" s="38" t="s">
        <v>67</v>
      </c>
      <c r="C13" s="88" t="s">
        <v>123</v>
      </c>
      <c r="D13" s="33">
        <f>0.3*4/100</f>
        <v>1.2E-2</v>
      </c>
      <c r="E13" s="49">
        <f>IF(C13="0 - not considered at all",0*$D13,IF(C13="1 -  planned, not implemented",1*$D13/3,IF(C13="2 - partially implemented",2*$D13/3,$D13)))</f>
        <v>1.2E-2</v>
      </c>
      <c r="H13" s="140"/>
      <c r="I13" s="140"/>
      <c r="J13" s="92"/>
    </row>
    <row r="14" spans="1:10" ht="25.5">
      <c r="A14" s="36">
        <v>4</v>
      </c>
      <c r="B14" s="38" t="s">
        <v>68</v>
      </c>
      <c r="C14" s="88" t="s">
        <v>123</v>
      </c>
      <c r="D14" s="33">
        <f>0.3*4/100</f>
        <v>1.2E-2</v>
      </c>
      <c r="E14" s="49">
        <f>IF(C14="0 - not considered at all",0*$D14,IF(C14="1 -  planned, not implemented",1*$D14/3,IF(C14="2 - partially implemented",2*$D14/3,$D14)))</f>
        <v>1.2E-2</v>
      </c>
      <c r="H14" s="140"/>
      <c r="I14" s="140"/>
      <c r="J14" s="92"/>
    </row>
    <row r="15" spans="1:10">
      <c r="A15" s="36" t="s">
        <v>7</v>
      </c>
      <c r="B15" s="13"/>
      <c r="C15" s="85" t="s">
        <v>154</v>
      </c>
      <c r="D15" s="46"/>
      <c r="E15" s="71">
        <f>SUM(E11:E14)</f>
        <v>0.04</v>
      </c>
      <c r="F15" s="14" t="s">
        <v>189</v>
      </c>
      <c r="G15" s="14"/>
      <c r="H15" s="74"/>
      <c r="I15" s="74"/>
      <c r="J15" s="74"/>
    </row>
    <row r="16" spans="1:10">
      <c r="A16" s="76" t="s">
        <v>115</v>
      </c>
      <c r="B16" s="79" t="s">
        <v>69</v>
      </c>
      <c r="C16" s="59"/>
      <c r="D16" s="73"/>
      <c r="E16" s="73"/>
      <c r="F16" s="69"/>
      <c r="G16" s="69" t="s">
        <v>115</v>
      </c>
      <c r="H16" s="140"/>
      <c r="I16" s="141"/>
      <c r="J16" s="84"/>
    </row>
    <row r="17" spans="1:10" ht="27" customHeight="1">
      <c r="A17" s="36">
        <v>1</v>
      </c>
      <c r="B17" s="38" t="s">
        <v>135</v>
      </c>
      <c r="C17" s="88" t="s">
        <v>122</v>
      </c>
      <c r="D17" s="33">
        <f t="shared" ref="D17:D21" si="0">0.2*4/100</f>
        <v>8.0000000000000002E-3</v>
      </c>
      <c r="E17" s="49">
        <f>IF(C17="0 - not considered at all",0*$D17,IF(C17="1 -  planned, not implemented",1*$D17/3,IF(C17="2 - partially implemented",2*$D17/3,$D17)))</f>
        <v>5.3333333333333332E-3</v>
      </c>
      <c r="H17" s="140"/>
      <c r="I17" s="141"/>
      <c r="J17" s="84"/>
    </row>
    <row r="18" spans="1:10" ht="39" customHeight="1">
      <c r="A18" s="36">
        <v>2</v>
      </c>
      <c r="B18" s="38" t="s">
        <v>136</v>
      </c>
      <c r="C18" s="88" t="s">
        <v>123</v>
      </c>
      <c r="D18" s="33">
        <f t="shared" si="0"/>
        <v>8.0000000000000002E-3</v>
      </c>
      <c r="E18" s="49">
        <f>IF(C18="0 - not considered at all",0*$D18,IF(C18="1 -  planned, not implemented",1*$D18/3,IF(C18="2 - partially implemented",2*$D18/3,$D18)))</f>
        <v>8.0000000000000002E-3</v>
      </c>
      <c r="H18" s="140"/>
      <c r="I18" s="141"/>
      <c r="J18" s="84"/>
    </row>
    <row r="19" spans="1:10" ht="25.5">
      <c r="A19" s="36">
        <v>3</v>
      </c>
      <c r="B19" s="38" t="s">
        <v>137</v>
      </c>
      <c r="C19" s="88" t="s">
        <v>121</v>
      </c>
      <c r="D19" s="33">
        <f t="shared" si="0"/>
        <v>8.0000000000000002E-3</v>
      </c>
      <c r="E19" s="49">
        <f>IF(C19="0 - not considered at all",0*$D19,IF(C19="1 -  planned, not implemented",1*$D19/3,IF(C19="2 - partially implemented",2*$D19/3,$D19)))</f>
        <v>2.6666666666666666E-3</v>
      </c>
      <c r="H19" s="140"/>
      <c r="I19" s="141"/>
      <c r="J19" s="84"/>
    </row>
    <row r="20" spans="1:10" ht="29.25" customHeight="1">
      <c r="A20" s="36">
        <v>4</v>
      </c>
      <c r="B20" s="38" t="s">
        <v>140</v>
      </c>
      <c r="C20" s="88" t="s">
        <v>123</v>
      </c>
      <c r="D20" s="33">
        <f t="shared" si="0"/>
        <v>8.0000000000000002E-3</v>
      </c>
      <c r="E20" s="49">
        <f>IF(C20="0 - not considered at all",0*$D20,IF(C20="1 -  planned, not implemented",1*$D20/3,IF(C20="2 - partially implemented",2*$D20/3,$D20)))</f>
        <v>8.0000000000000002E-3</v>
      </c>
      <c r="H20" s="140"/>
      <c r="I20" s="141"/>
      <c r="J20" s="84"/>
    </row>
    <row r="21" spans="1:10" ht="38.25">
      <c r="A21" s="36">
        <v>5</v>
      </c>
      <c r="B21" s="39" t="s">
        <v>141</v>
      </c>
      <c r="C21" s="88" t="s">
        <v>122</v>
      </c>
      <c r="D21" s="33">
        <f t="shared" si="0"/>
        <v>8.0000000000000002E-3</v>
      </c>
      <c r="E21" s="49">
        <f>IF(C21="0 - not considered at all",0*$D21,IF(C21="1 -  planned, not implemented",1*$D21/3,IF(C21="2 - partially implemented",2*$D21/3,$D21)))</f>
        <v>5.3333333333333332E-3</v>
      </c>
      <c r="H21" s="140"/>
      <c r="I21" s="141"/>
      <c r="J21" s="84"/>
    </row>
    <row r="22" spans="1:10">
      <c r="A22" s="36" t="s">
        <v>7</v>
      </c>
      <c r="B22" s="13"/>
      <c r="C22" s="85" t="s">
        <v>155</v>
      </c>
      <c r="D22" s="46"/>
      <c r="E22" s="71">
        <f>SUM(E17:E21)</f>
        <v>2.9333333333333333E-2</v>
      </c>
      <c r="F22" s="14" t="s">
        <v>189</v>
      </c>
      <c r="G22" s="14"/>
      <c r="H22" s="74"/>
      <c r="I22" s="74"/>
      <c r="J22" s="74"/>
    </row>
    <row r="23" spans="1:10">
      <c r="A23" s="76" t="s">
        <v>30</v>
      </c>
      <c r="B23" s="79" t="s">
        <v>70</v>
      </c>
      <c r="C23" s="59"/>
      <c r="D23" s="73"/>
      <c r="E23" s="73"/>
      <c r="F23" s="69"/>
      <c r="G23" s="69" t="s">
        <v>30</v>
      </c>
      <c r="H23" s="140"/>
      <c r="I23" s="140"/>
      <c r="J23" s="92"/>
    </row>
    <row r="24" spans="1:10" ht="66.75" customHeight="1">
      <c r="A24" s="36">
        <v>1</v>
      </c>
      <c r="B24" s="38" t="s">
        <v>142</v>
      </c>
      <c r="C24" s="88" t="s">
        <v>123</v>
      </c>
      <c r="D24" s="33">
        <f>0.5*0.04</f>
        <v>0.02</v>
      </c>
      <c r="E24" s="49">
        <f>IF(C24="0 - not considered at all",0*$D24,IF(C24="1 -  planned, not implemented",1*$D24/3,IF(C24="2 - partially implemented",2*$D24/3,$D24)))</f>
        <v>0.02</v>
      </c>
      <c r="H24" s="140"/>
      <c r="I24" s="140"/>
      <c r="J24" s="92"/>
    </row>
    <row r="25" spans="1:10" ht="47.25" customHeight="1">
      <c r="A25" s="36">
        <v>2</v>
      </c>
      <c r="B25" s="38" t="s">
        <v>143</v>
      </c>
      <c r="C25" s="88" t="s">
        <v>123</v>
      </c>
      <c r="D25" s="33">
        <f>0.5*0.04</f>
        <v>0.02</v>
      </c>
      <c r="E25" s="49">
        <f>IF(C25="0 - not considered at all",0*$D25,IF(C25="1 -  planned, not implemented",1*$D25/3,IF(C25="2 - partially implemented",2*$D25/3,$D25)))</f>
        <v>0.02</v>
      </c>
      <c r="H25" s="140"/>
      <c r="I25" s="140"/>
      <c r="J25" s="92"/>
    </row>
    <row r="26" spans="1:10">
      <c r="A26" s="36" t="s">
        <v>7</v>
      </c>
      <c r="B26" s="13"/>
      <c r="C26" s="85" t="s">
        <v>171</v>
      </c>
      <c r="D26" s="46"/>
      <c r="E26" s="71">
        <f>SUM(E24:E25)</f>
        <v>0.04</v>
      </c>
      <c r="F26" s="14" t="s">
        <v>189</v>
      </c>
      <c r="G26" s="14"/>
      <c r="H26" s="93"/>
      <c r="I26" s="93"/>
      <c r="J26" s="93"/>
    </row>
    <row r="27" spans="1:10" ht="33.75" customHeight="1">
      <c r="A27" s="76" t="s">
        <v>31</v>
      </c>
      <c r="B27" s="78" t="s">
        <v>72</v>
      </c>
      <c r="C27" s="59"/>
      <c r="D27" s="73"/>
      <c r="E27" s="73"/>
      <c r="F27" s="69"/>
      <c r="G27" s="69" t="s">
        <v>31</v>
      </c>
      <c r="H27" s="140"/>
      <c r="I27" s="140"/>
      <c r="J27" s="93"/>
    </row>
    <row r="28" spans="1:10" ht="34.5" customHeight="1">
      <c r="A28" s="36">
        <v>1</v>
      </c>
      <c r="B28" s="38" t="s">
        <v>144</v>
      </c>
      <c r="C28" s="88" t="s">
        <v>123</v>
      </c>
      <c r="D28" s="33">
        <f>0.3*0.02</f>
        <v>6.0000000000000001E-3</v>
      </c>
      <c r="E28" s="49">
        <f>IF(C28="0 - not considered at all",0*$D28,IF(C28="1 -  planned, not implemented",1*$D28/3,IF(C28="2 - partially implemented",2*$D28/3,$D28)))</f>
        <v>6.0000000000000001E-3</v>
      </c>
      <c r="H28" s="140"/>
      <c r="I28" s="140"/>
      <c r="J28" s="93"/>
    </row>
    <row r="29" spans="1:10" ht="38.25">
      <c r="A29" s="36">
        <v>2</v>
      </c>
      <c r="B29" s="38" t="s">
        <v>145</v>
      </c>
      <c r="C29" s="88" t="s">
        <v>123</v>
      </c>
      <c r="D29" s="33">
        <f>0.3*0.02</f>
        <v>6.0000000000000001E-3</v>
      </c>
      <c r="E29" s="49">
        <f>IF(C29="0 - not considered at all",0*$D29,IF(C29="1 -  planned, not implemented",1*$D29/3,IF(C29="2 - partially implemented",2*$D29/3,$D29)))</f>
        <v>6.0000000000000001E-3</v>
      </c>
      <c r="H29" s="140"/>
      <c r="I29" s="140"/>
      <c r="J29" s="93"/>
    </row>
    <row r="30" spans="1:10" ht="38.25" customHeight="1">
      <c r="A30" s="36">
        <v>3</v>
      </c>
      <c r="B30" s="38" t="s">
        <v>146</v>
      </c>
      <c r="C30" s="88" t="s">
        <v>123</v>
      </c>
      <c r="D30" s="33">
        <f>0.4*0.02</f>
        <v>8.0000000000000002E-3</v>
      </c>
      <c r="E30" s="49">
        <f>IF(C30="0 - not considered at all",0*$D30,IF(C30="1 -  planned, not implemented",1*$D30/3,IF(C30="2 - partially implemented",2*$D30/3,$D30)))</f>
        <v>8.0000000000000002E-3</v>
      </c>
      <c r="H30" s="140"/>
      <c r="I30" s="140"/>
      <c r="J30" s="93"/>
    </row>
    <row r="31" spans="1:10">
      <c r="A31" s="36" t="s">
        <v>7</v>
      </c>
      <c r="B31" s="13"/>
      <c r="C31" s="85" t="s">
        <v>172</v>
      </c>
      <c r="D31" s="46"/>
      <c r="E31" s="71">
        <f>SUM(E28:E30)</f>
        <v>0.02</v>
      </c>
      <c r="F31" s="14" t="s">
        <v>190</v>
      </c>
      <c r="G31" s="14"/>
      <c r="H31" s="93"/>
      <c r="I31" s="93"/>
      <c r="J31" s="93"/>
    </row>
    <row r="32" spans="1:10" ht="16.5" customHeight="1">
      <c r="A32" s="76" t="s">
        <v>71</v>
      </c>
      <c r="B32" s="78" t="s">
        <v>92</v>
      </c>
      <c r="C32" s="59"/>
      <c r="D32" s="73"/>
      <c r="E32" s="73"/>
      <c r="F32" s="69"/>
      <c r="G32" s="69" t="s">
        <v>71</v>
      </c>
      <c r="H32" s="140"/>
      <c r="I32" s="140"/>
      <c r="J32" s="92"/>
    </row>
    <row r="33" spans="1:10" ht="28.5" customHeight="1">
      <c r="A33" s="36">
        <v>1</v>
      </c>
      <c r="B33" s="38" t="s">
        <v>147</v>
      </c>
      <c r="C33" s="88" t="s">
        <v>123</v>
      </c>
      <c r="D33" s="33">
        <f>0.5*0.02</f>
        <v>0.01</v>
      </c>
      <c r="E33" s="49">
        <f>IF(C33="0 - not considered at all",0*$D33,IF(C33="1 -  planned, not implemented",1*$D33/3,IF(C33="2 - partially implemented",2*$D33/3,$D33)))</f>
        <v>0.01</v>
      </c>
      <c r="H33" s="140"/>
      <c r="I33" s="140"/>
      <c r="J33" s="92"/>
    </row>
    <row r="34" spans="1:10" ht="25.5">
      <c r="A34" s="36">
        <v>2</v>
      </c>
      <c r="B34" s="38" t="s">
        <v>148</v>
      </c>
      <c r="C34" s="88" t="s">
        <v>123</v>
      </c>
      <c r="D34" s="33">
        <f>0.5*0.02</f>
        <v>0.01</v>
      </c>
      <c r="E34" s="49">
        <f>IF(C34="0 - not considered at all",0*$D34,IF(C34="1 -  planned, not implemented",1*$D34/3,IF(C34="2 - partially implemented",2*$D34/3,$D34)))</f>
        <v>0.01</v>
      </c>
      <c r="H34" s="140"/>
      <c r="I34" s="140"/>
      <c r="J34" s="92"/>
    </row>
    <row r="35" spans="1:10" ht="15.75" thickBot="1">
      <c r="A35" s="36" t="s">
        <v>7</v>
      </c>
      <c r="B35" s="13"/>
      <c r="C35" s="85" t="s">
        <v>173</v>
      </c>
      <c r="D35" s="46"/>
      <c r="E35" s="71">
        <f>SUM(E33:E34)</f>
        <v>0.02</v>
      </c>
      <c r="F35" s="14" t="s">
        <v>190</v>
      </c>
      <c r="G35" s="14"/>
    </row>
    <row r="36" spans="1:10" ht="15.75" thickBot="1">
      <c r="C36" s="86" t="s">
        <v>139</v>
      </c>
      <c r="E36" s="42">
        <f>SUM(E9,E15,E22,E26,E31,E35)</f>
        <v>0.17333333333333331</v>
      </c>
    </row>
    <row r="37" spans="1:10">
      <c r="C37" s="87" t="s">
        <v>174</v>
      </c>
      <c r="D37" s="15"/>
      <c r="E37" s="45">
        <v>20</v>
      </c>
    </row>
    <row r="39" spans="1:10" customFormat="1" ht="32.25" customHeight="1">
      <c r="A39" s="137" t="s">
        <v>150</v>
      </c>
      <c r="B39" s="137"/>
      <c r="C39" s="138" t="s">
        <v>151</v>
      </c>
      <c r="D39" s="138"/>
      <c r="E39" s="138"/>
      <c r="F39" s="138"/>
      <c r="G39" s="138"/>
      <c r="H39" s="44"/>
      <c r="I39" s="44"/>
    </row>
  </sheetData>
  <sheetProtection password="C7FA" sheet="1" objects="1" scenarios="1" formatRows="0"/>
  <mergeCells count="14">
    <mergeCell ref="A39:B39"/>
    <mergeCell ref="C39:G39"/>
    <mergeCell ref="H3:H8"/>
    <mergeCell ref="I3:I8"/>
    <mergeCell ref="H10:H14"/>
    <mergeCell ref="I10:I14"/>
    <mergeCell ref="H16:H21"/>
    <mergeCell ref="I16:I21"/>
    <mergeCell ref="I32:I34"/>
    <mergeCell ref="H23:H25"/>
    <mergeCell ref="I23:I25"/>
    <mergeCell ref="H27:H30"/>
    <mergeCell ref="I27:I30"/>
    <mergeCell ref="H32:H34"/>
  </mergeCells>
  <dataValidations count="1">
    <dataValidation type="list" allowBlank="1" showInputMessage="1" showErrorMessage="1" sqref="C28:C30 C11:C14 C24:C25 C17:C21 C33:C34 C4:C8">
      <formula1>$J$4:$J$7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26" max="16383"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J27"/>
  <sheetViews>
    <sheetView zoomScaleNormal="100" workbookViewId="0">
      <selection activeCell="I3" sqref="I3:I8"/>
    </sheetView>
  </sheetViews>
  <sheetFormatPr defaultColWidth="34.5703125" defaultRowHeight="15"/>
  <cols>
    <col min="1" max="1" width="4.42578125" style="10" customWidth="1"/>
    <col min="2" max="2" width="36.5703125" style="9" customWidth="1"/>
    <col min="3" max="3" width="17.7109375" style="10" customWidth="1"/>
    <col min="4" max="4" width="0.28515625" style="11" hidden="1" customWidth="1"/>
    <col min="5" max="5" width="8.28515625" style="11" customWidth="1"/>
    <col min="6" max="6" width="5.28515625" style="10" customWidth="1"/>
    <col min="7" max="7" width="4" style="10" customWidth="1"/>
    <col min="8" max="8" width="33.5703125" style="10" customWidth="1"/>
    <col min="9" max="9" width="25.42578125" style="10" customWidth="1"/>
    <col min="10" max="10" width="0.140625" style="10" hidden="1" customWidth="1"/>
    <col min="11" max="11" width="3" style="10" bestFit="1" customWidth="1"/>
    <col min="12" max="16384" width="34.5703125" style="10"/>
  </cols>
  <sheetData>
    <row r="1" spans="1:10" s="18" customFormat="1">
      <c r="A1" s="31" t="s">
        <v>124</v>
      </c>
      <c r="B1" s="17"/>
      <c r="D1" s="19"/>
      <c r="E1" s="19"/>
    </row>
    <row r="2" spans="1:10" ht="77.25" customHeight="1">
      <c r="A2" s="55" t="s">
        <v>73</v>
      </c>
      <c r="B2" s="56" t="s">
        <v>156</v>
      </c>
      <c r="C2" s="57" t="s">
        <v>117</v>
      </c>
      <c r="D2" s="67" t="s">
        <v>8</v>
      </c>
      <c r="E2" s="67" t="s">
        <v>11</v>
      </c>
      <c r="F2" s="59"/>
      <c r="G2" s="59"/>
      <c r="H2" s="60" t="s">
        <v>118</v>
      </c>
      <c r="I2" s="61" t="s">
        <v>183</v>
      </c>
      <c r="J2" s="59"/>
    </row>
    <row r="3" spans="1:10" ht="20.25" customHeight="1">
      <c r="A3" s="54" t="s">
        <v>32</v>
      </c>
      <c r="B3" s="72" t="s">
        <v>77</v>
      </c>
      <c r="C3" s="59"/>
      <c r="D3" s="73"/>
      <c r="E3" s="73"/>
      <c r="G3" s="10" t="s">
        <v>32</v>
      </c>
      <c r="H3" s="142"/>
      <c r="I3" s="134"/>
      <c r="J3" s="93"/>
    </row>
    <row r="4" spans="1:10" ht="39" customHeight="1">
      <c r="A4" s="36">
        <v>1</v>
      </c>
      <c r="B4" s="38" t="s">
        <v>78</v>
      </c>
      <c r="C4" s="88" t="s">
        <v>123</v>
      </c>
      <c r="D4" s="33">
        <f>0.2*0.055</f>
        <v>1.1000000000000001E-2</v>
      </c>
      <c r="E4" s="49">
        <f>IF(C4="0 - not considered at all",0*$D4,IF(C4="1 -  planned, not implemented",$D4/3,IF(C4="2 - partially implemented",2*$D4/3,$D4)))</f>
        <v>1.1000000000000001E-2</v>
      </c>
      <c r="H4" s="143"/>
      <c r="I4" s="135"/>
      <c r="J4" s="83" t="s">
        <v>120</v>
      </c>
    </row>
    <row r="5" spans="1:10" ht="41.25" customHeight="1">
      <c r="A5" s="36">
        <v>2</v>
      </c>
      <c r="B5" s="38" t="s">
        <v>87</v>
      </c>
      <c r="C5" s="88" t="s">
        <v>123</v>
      </c>
      <c r="D5" s="33">
        <f t="shared" ref="D5:D8" si="0">0.2*0.055</f>
        <v>1.1000000000000001E-2</v>
      </c>
      <c r="E5" s="49">
        <f>IF(C5="0 - not considered at all",0*$D5,IF(C5="1 -  planned, not implemented",$D5/3,IF(C5="2 - partially implemented",2*$D5/3,$D5)))</f>
        <v>1.1000000000000001E-2</v>
      </c>
      <c r="H5" s="143"/>
      <c r="I5" s="135"/>
      <c r="J5" s="83" t="s">
        <v>121</v>
      </c>
    </row>
    <row r="6" spans="1:10" ht="30" customHeight="1">
      <c r="A6" s="36">
        <v>3</v>
      </c>
      <c r="B6" s="38" t="s">
        <v>83</v>
      </c>
      <c r="C6" s="88" t="s">
        <v>123</v>
      </c>
      <c r="D6" s="33">
        <f t="shared" si="0"/>
        <v>1.1000000000000001E-2</v>
      </c>
      <c r="E6" s="49">
        <f>IF(C6="0 - not considered at all",0*$D6,IF(C6="1 -  planned, not implemented",$D6/3,IF(C6="2 - partially implemented",2*$D6/3,$D6)))</f>
        <v>1.1000000000000001E-2</v>
      </c>
      <c r="H6" s="143"/>
      <c r="I6" s="135"/>
      <c r="J6" s="83" t="s">
        <v>122</v>
      </c>
    </row>
    <row r="7" spans="1:10" ht="26.25" customHeight="1">
      <c r="A7" s="36">
        <v>4</v>
      </c>
      <c r="B7" s="38" t="s">
        <v>88</v>
      </c>
      <c r="C7" s="88" t="s">
        <v>120</v>
      </c>
      <c r="D7" s="33">
        <f t="shared" si="0"/>
        <v>1.1000000000000001E-2</v>
      </c>
      <c r="E7" s="49">
        <f>IF(C7="0 - not considered at all",0*$D7,IF(C7="1 -  planned, not implemented",$D7/3,IF(C7="2 - partially implemented",2*$D7/3,$D7)))</f>
        <v>0</v>
      </c>
      <c r="H7" s="143"/>
      <c r="I7" s="135"/>
      <c r="J7" s="83" t="s">
        <v>123</v>
      </c>
    </row>
    <row r="8" spans="1:10" ht="25.5">
      <c r="A8" s="36">
        <v>5</v>
      </c>
      <c r="B8" s="39" t="s">
        <v>89</v>
      </c>
      <c r="C8" s="88" t="s">
        <v>123</v>
      </c>
      <c r="D8" s="33">
        <f t="shared" si="0"/>
        <v>1.1000000000000001E-2</v>
      </c>
      <c r="E8" s="49">
        <f>IF(C8="0 - not considered at all",0*$D8,IF(C8="1 -  planned, not implemented",$D8/3,IF(C8="2 - partially implemented",2*$D8/3,$D8)))</f>
        <v>1.1000000000000001E-2</v>
      </c>
      <c r="H8" s="143"/>
      <c r="I8" s="136"/>
      <c r="J8" s="93"/>
    </row>
    <row r="9" spans="1:10" ht="17.25" customHeight="1">
      <c r="A9" s="36" t="s">
        <v>7</v>
      </c>
      <c r="B9" s="13"/>
      <c r="C9" s="132" t="s">
        <v>178</v>
      </c>
      <c r="D9" s="133"/>
      <c r="E9" s="71">
        <f>SUM(E4:E8)</f>
        <v>4.4000000000000004E-2</v>
      </c>
      <c r="F9" s="62" t="s">
        <v>191</v>
      </c>
      <c r="G9" s="64"/>
      <c r="H9" s="74"/>
      <c r="I9" s="74"/>
      <c r="J9" s="74"/>
    </row>
    <row r="10" spans="1:10">
      <c r="A10" s="35" t="s">
        <v>33</v>
      </c>
      <c r="B10" s="75" t="s">
        <v>79</v>
      </c>
      <c r="C10" s="59"/>
      <c r="D10" s="73"/>
      <c r="E10" s="73"/>
      <c r="G10" s="10" t="s">
        <v>33</v>
      </c>
      <c r="H10" s="140"/>
      <c r="I10" s="140"/>
      <c r="J10" s="92"/>
    </row>
    <row r="11" spans="1:10" ht="25.5">
      <c r="A11" s="36">
        <v>1</v>
      </c>
      <c r="B11" s="38" t="s">
        <v>90</v>
      </c>
      <c r="C11" s="88" t="s">
        <v>121</v>
      </c>
      <c r="D11" s="12">
        <f>0.25*0.055</f>
        <v>1.375E-2</v>
      </c>
      <c r="E11" s="49">
        <f>IF(C11="0 - not considered at all",0*$D11,IF(C11="1 -  planned, not implemented",$D11/3,IF(C11="2 - partially implemented",2*$D11/3,$D11)))</f>
        <v>4.5833333333333334E-3</v>
      </c>
      <c r="H11" s="140"/>
      <c r="I11" s="140"/>
      <c r="J11" s="92"/>
    </row>
    <row r="12" spans="1:10" ht="25.5">
      <c r="A12" s="36">
        <v>2</v>
      </c>
      <c r="B12" s="38" t="s">
        <v>93</v>
      </c>
      <c r="C12" s="88" t="s">
        <v>123</v>
      </c>
      <c r="D12" s="68">
        <f>0.25*0.055</f>
        <v>1.375E-2</v>
      </c>
      <c r="E12" s="49">
        <f>IF(C12="0 - not considered at all",0*$D12,IF(C12="1 -  planned, not implemented",$D12/3,IF(C12="2 - partially implemented",2*$D12/3,$D12)))</f>
        <v>1.375E-2</v>
      </c>
      <c r="H12" s="140"/>
      <c r="I12" s="140"/>
      <c r="J12" s="92"/>
    </row>
    <row r="13" spans="1:10" ht="25.5">
      <c r="A13" s="36">
        <v>3</v>
      </c>
      <c r="B13" s="38" t="s">
        <v>114</v>
      </c>
      <c r="C13" s="88" t="s">
        <v>123</v>
      </c>
      <c r="D13" s="12">
        <f>0.5*0.055</f>
        <v>2.75E-2</v>
      </c>
      <c r="E13" s="49">
        <f>IF(C13="0 - not considered at all",0*$D13,IF(C13="1 -  planned, not implemented",$D13/3,IF(C13="2 - partially implemented",2*$D13/3,$D13)))</f>
        <v>2.75E-2</v>
      </c>
      <c r="H13" s="140"/>
      <c r="I13" s="140"/>
      <c r="J13" s="92"/>
    </row>
    <row r="14" spans="1:10">
      <c r="A14" s="36" t="s">
        <v>7</v>
      </c>
      <c r="B14" s="13"/>
      <c r="C14" s="132" t="s">
        <v>179</v>
      </c>
      <c r="D14" s="133"/>
      <c r="E14" s="71">
        <f>SUM(E11:E13)</f>
        <v>4.5833333333333337E-2</v>
      </c>
      <c r="F14" s="62" t="s">
        <v>191</v>
      </c>
      <c r="G14" s="64"/>
      <c r="H14" s="74"/>
      <c r="I14" s="74"/>
      <c r="J14" s="74"/>
    </row>
    <row r="15" spans="1:10">
      <c r="A15" s="35" t="s">
        <v>116</v>
      </c>
      <c r="B15" s="80" t="s">
        <v>81</v>
      </c>
      <c r="C15" s="59"/>
      <c r="D15" s="73"/>
      <c r="E15" s="73"/>
      <c r="G15" s="10" t="s">
        <v>116</v>
      </c>
      <c r="H15" s="140"/>
      <c r="I15" s="140" t="s">
        <v>138</v>
      </c>
      <c r="J15" s="92"/>
    </row>
    <row r="16" spans="1:10" ht="25.5">
      <c r="A16" s="36">
        <v>1</v>
      </c>
      <c r="B16" s="38" t="s">
        <v>91</v>
      </c>
      <c r="C16" s="89" t="s">
        <v>123</v>
      </c>
      <c r="D16" s="12">
        <f>0.25*0.055</f>
        <v>1.375E-2</v>
      </c>
      <c r="E16" s="49">
        <f>IF(C16="0 - not considered at all",0*$D16,IF(C16="1 -  planned, not implemented",$D16/3,IF(C16="2 - partially implemented",2*$D16/3,$D16)))</f>
        <v>1.375E-2</v>
      </c>
      <c r="H16" s="140"/>
      <c r="I16" s="140"/>
      <c r="J16" s="92"/>
    </row>
    <row r="17" spans="1:10" ht="25.5">
      <c r="A17" s="36">
        <v>2</v>
      </c>
      <c r="B17" s="38" t="s">
        <v>84</v>
      </c>
      <c r="C17" s="89" t="s">
        <v>123</v>
      </c>
      <c r="D17" s="68">
        <f t="shared" ref="D17:D19" si="1">0.25*0.055</f>
        <v>1.375E-2</v>
      </c>
      <c r="E17" s="49">
        <f>IF(C17="0 - not considered at all",0*$D17,IF(C17="1 -  planned, not implemented",$D17/3,IF(C17="2 - partially implemented",2*$D17/3,$D17)))</f>
        <v>1.375E-2</v>
      </c>
      <c r="H17" s="140"/>
      <c r="I17" s="140"/>
      <c r="J17" s="92"/>
    </row>
    <row r="18" spans="1:10">
      <c r="A18" s="36">
        <v>3</v>
      </c>
      <c r="B18" s="38" t="s">
        <v>85</v>
      </c>
      <c r="C18" s="89" t="s">
        <v>123</v>
      </c>
      <c r="D18" s="68">
        <f t="shared" si="1"/>
        <v>1.375E-2</v>
      </c>
      <c r="E18" s="49">
        <f>IF(C18="0 - not considered at all",0*$D18,IF(C18="1 -  planned, not implemented",$D18/3,IF(C18="2 - partially implemented",2*$D18/3,$D18)))</f>
        <v>1.375E-2</v>
      </c>
      <c r="H18" s="140"/>
      <c r="I18" s="140"/>
      <c r="J18" s="92"/>
    </row>
    <row r="19" spans="1:10" ht="38.25">
      <c r="A19" s="36">
        <v>4</v>
      </c>
      <c r="B19" s="39" t="s">
        <v>113</v>
      </c>
      <c r="C19" s="89" t="s">
        <v>123</v>
      </c>
      <c r="D19" s="68">
        <f t="shared" si="1"/>
        <v>1.375E-2</v>
      </c>
      <c r="E19" s="49">
        <f>IF(C19="0 - not considered at all",0*$D19,IF(C19="1 -  planned, not implemented",$D19/3,IF(C19="2 - partially implemented",2*$D19/3,$D19)))</f>
        <v>1.375E-2</v>
      </c>
      <c r="H19" s="140"/>
      <c r="I19" s="140"/>
      <c r="J19" s="92"/>
    </row>
    <row r="20" spans="1:10">
      <c r="A20" s="36" t="s">
        <v>7</v>
      </c>
      <c r="B20" s="13"/>
      <c r="C20" s="132" t="s">
        <v>180</v>
      </c>
      <c r="D20" s="133"/>
      <c r="E20" s="71">
        <f>SUM(E16:E19)</f>
        <v>5.5E-2</v>
      </c>
      <c r="F20" s="62" t="s">
        <v>191</v>
      </c>
      <c r="G20" s="64"/>
      <c r="H20" s="74"/>
      <c r="I20" s="74"/>
      <c r="J20" s="74"/>
    </row>
    <row r="21" spans="1:10">
      <c r="A21" s="35" t="s">
        <v>80</v>
      </c>
      <c r="B21" s="75" t="s">
        <v>82</v>
      </c>
      <c r="C21" s="59"/>
      <c r="D21" s="73"/>
      <c r="E21" s="73"/>
      <c r="G21" s="10" t="s">
        <v>80</v>
      </c>
      <c r="H21" s="140"/>
      <c r="I21" s="140"/>
      <c r="J21" s="92"/>
    </row>
    <row r="22" spans="1:10" ht="25.5">
      <c r="A22" s="36">
        <v>1</v>
      </c>
      <c r="B22" s="38" t="s">
        <v>86</v>
      </c>
      <c r="C22" s="88" t="s">
        <v>123</v>
      </c>
      <c r="D22" s="12">
        <v>3.5000000000000003E-2</v>
      </c>
      <c r="E22" s="49">
        <f>IF(C22="0 - not considered at all",0*$D22,IF(C22="1 -  planned, not implemented",$D22/3,IF(C22="2 - partially implemented",2*$D22/3,$D22)))</f>
        <v>3.5000000000000003E-2</v>
      </c>
      <c r="H22" s="140"/>
      <c r="I22" s="140"/>
      <c r="J22" s="92"/>
    </row>
    <row r="23" spans="1:10" ht="15.75" thickBot="1">
      <c r="A23" s="36" t="s">
        <v>7</v>
      </c>
      <c r="B23" s="13"/>
      <c r="C23" s="132" t="s">
        <v>181</v>
      </c>
      <c r="D23" s="133"/>
      <c r="E23" s="71">
        <f>SUM(E22:E22)</f>
        <v>3.5000000000000003E-2</v>
      </c>
      <c r="F23" s="62" t="s">
        <v>192</v>
      </c>
      <c r="G23" s="64"/>
    </row>
    <row r="24" spans="1:10" ht="15.75" thickBot="1">
      <c r="E24" s="70">
        <f>SUM(E9,E14,E20,E23)</f>
        <v>0.17983333333333335</v>
      </c>
    </row>
    <row r="25" spans="1:10">
      <c r="D25" s="15"/>
      <c r="E25" s="45">
        <v>20</v>
      </c>
    </row>
    <row r="27" spans="1:10" customFormat="1" ht="32.25" customHeight="1">
      <c r="A27" s="137" t="s">
        <v>150</v>
      </c>
      <c r="B27" s="137"/>
      <c r="C27" s="138" t="s">
        <v>151</v>
      </c>
      <c r="D27" s="138"/>
      <c r="E27" s="138"/>
      <c r="F27" s="138"/>
      <c r="G27" s="138"/>
      <c r="H27" s="44"/>
      <c r="I27" s="44"/>
    </row>
  </sheetData>
  <sheetProtection password="C7FA" sheet="1" objects="1" scenarios="1" formatRows="0"/>
  <mergeCells count="14">
    <mergeCell ref="I15:I19"/>
    <mergeCell ref="H21:H22"/>
    <mergeCell ref="I21:I22"/>
    <mergeCell ref="H15:H19"/>
    <mergeCell ref="H3:H8"/>
    <mergeCell ref="I3:I8"/>
    <mergeCell ref="H10:H13"/>
    <mergeCell ref="I10:I13"/>
    <mergeCell ref="A27:B27"/>
    <mergeCell ref="C27:G27"/>
    <mergeCell ref="C23:D23"/>
    <mergeCell ref="C9:D9"/>
    <mergeCell ref="C14:D14"/>
    <mergeCell ref="C20:D20"/>
  </mergeCells>
  <dataValidations count="1">
    <dataValidation type="list" allowBlank="1" showInputMessage="1" showErrorMessage="1" sqref="C22 C4:C8 C11:C13 C16:C19">
      <formula1>$J$4:$J$7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Estela</cp:lastModifiedBy>
  <cp:lastPrinted>2013-07-31T11:14:33Z</cp:lastPrinted>
  <dcterms:created xsi:type="dcterms:W3CDTF">2012-06-19T07:09:26Z</dcterms:created>
  <dcterms:modified xsi:type="dcterms:W3CDTF">2013-07-31T12:17:41Z</dcterms:modified>
</cp:coreProperties>
</file>