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4"/>
  <workbookPr defaultThemeVersion="124226"/>
  <mc:AlternateContent xmlns:mc="http://schemas.openxmlformats.org/markup-compatibility/2006">
    <mc:Choice Requires="x15">
      <x15ac:absPath xmlns:x15ac="http://schemas.microsoft.com/office/spreadsheetml/2010/11/ac" url="/Users/estela.dauksiene/Desktop/"/>
    </mc:Choice>
  </mc:AlternateContent>
  <xr:revisionPtr revIDLastSave="0" documentId="13_ncr:1_{032B54D2-CDE5-3448-AAEF-BEF7256543A0}" xr6:coauthVersionLast="46" xr6:coauthVersionMax="46" xr10:uidLastSave="{00000000-0000-0000-0000-000000000000}"/>
  <bookViews>
    <workbookView xWindow="480" yWindow="680" windowWidth="28260" windowHeight="16340" tabRatio="794" activeTab="1" xr2:uid="{00000000-000D-0000-FFFF-FFFF00000000}"/>
  </bookViews>
  <sheets>
    <sheet name="Vertinimo kriterijai" sheetId="1" r:id="rId1"/>
    <sheet name="A - Didaktiniai kriterijai" sheetId="8" r:id="rId2"/>
    <sheet name="B - Informacinės technologijos" sheetId="4" r:id="rId3"/>
    <sheet name="C - Struktūra ir dizainas" sheetId="10" r:id="rId4"/>
    <sheet name="D - Mokymosi organizavimas" sheetId="11" r:id="rId5"/>
  </sheets>
  <definedNames>
    <definedName name="_xlnm.Print_Area" localSheetId="1">'A - Didaktiniai kriterijai'!$A$1:$L$44</definedName>
    <definedName name="_xlnm.Print_Area" localSheetId="2">'B - Informacinės technologijos'!$A$1:$L$32</definedName>
    <definedName name="_xlnm.Print_Area" localSheetId="3">'C - Struktūra ir dizainas'!$A$1:$L$37</definedName>
    <definedName name="_xlnm.Print_Area" localSheetId="4">'D - Mokymosi organizavimas'!$A$1:$L$25</definedName>
    <definedName name="_xlnm.Print_Titles" localSheetId="1">'A - Didaktiniai kriterijai'!$1:$2</definedName>
    <definedName name="_xlnm.Print_Titles" localSheetId="2">'B - Informacinės technologijos'!$1:$2</definedName>
    <definedName name="_xlnm.Print_Titles" localSheetId="3">'C - Struktūra ir dizainas'!$1:$2</definedName>
    <definedName name="_xlnm.Print_Titles" localSheetId="4">'D - Mokymosi organizavimas'!$1:$2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1" l="1"/>
  <c r="E19" i="11"/>
  <c r="E18" i="11"/>
  <c r="E17" i="11"/>
  <c r="E16" i="11"/>
  <c r="E13" i="11"/>
  <c r="E12" i="11"/>
  <c r="E11" i="11"/>
  <c r="G22" i="11" l="1"/>
  <c r="G23" i="11" s="1"/>
  <c r="G19" i="11"/>
  <c r="G18" i="11"/>
  <c r="F18" i="11"/>
  <c r="G17" i="11"/>
  <c r="F16" i="11"/>
  <c r="F13" i="11"/>
  <c r="G12" i="11"/>
  <c r="F12" i="11"/>
  <c r="G11" i="11"/>
  <c r="F8" i="11"/>
  <c r="E8" i="11"/>
  <c r="G8" i="11" s="1"/>
  <c r="E7" i="11"/>
  <c r="F7" i="11" s="1"/>
  <c r="G6" i="11"/>
  <c r="E6" i="11"/>
  <c r="F6" i="11" s="1"/>
  <c r="E5" i="11"/>
  <c r="G5" i="11" s="1"/>
  <c r="G24" i="4"/>
  <c r="E24" i="4"/>
  <c r="F24" i="4" s="1"/>
  <c r="E25" i="4"/>
  <c r="G25" i="4" s="1"/>
  <c r="G13" i="8"/>
  <c r="E9" i="8"/>
  <c r="G9" i="8" s="1"/>
  <c r="E10" i="8"/>
  <c r="G10" i="8" s="1"/>
  <c r="E11" i="8"/>
  <c r="G11" i="8" s="1"/>
  <c r="E12" i="8"/>
  <c r="G12" i="8" s="1"/>
  <c r="E13" i="8"/>
  <c r="E14" i="8"/>
  <c r="G14" i="8" s="1"/>
  <c r="F17" i="11" l="1"/>
  <c r="F25" i="4"/>
  <c r="G7" i="11"/>
  <c r="G13" i="11"/>
  <c r="F22" i="11"/>
  <c r="F23" i="11" s="1"/>
  <c r="G16" i="11"/>
  <c r="F19" i="11"/>
  <c r="F11" i="11"/>
  <c r="F5" i="11"/>
  <c r="F14" i="8" l="1"/>
  <c r="F13" i="8"/>
  <c r="F12" i="8"/>
  <c r="F11" i="8"/>
  <c r="F10" i="8"/>
  <c r="F9" i="8"/>
  <c r="E4" i="11" l="1"/>
  <c r="E34" i="10"/>
  <c r="E33" i="10"/>
  <c r="E29" i="4"/>
  <c r="E28" i="4"/>
  <c r="E21" i="4"/>
  <c r="E20" i="4"/>
  <c r="E17" i="4"/>
  <c r="E16" i="4"/>
  <c r="E15" i="4"/>
  <c r="F15" i="4" l="1"/>
  <c r="G15" i="4"/>
  <c r="F21" i="4"/>
  <c r="G21" i="4"/>
  <c r="G34" i="10"/>
  <c r="F34" i="10"/>
  <c r="F16" i="4"/>
  <c r="G16" i="4"/>
  <c r="G28" i="4"/>
  <c r="F28" i="4"/>
  <c r="G4" i="11"/>
  <c r="G9" i="11" s="1"/>
  <c r="F4" i="11"/>
  <c r="F9" i="11" s="1"/>
  <c r="F17" i="4"/>
  <c r="G17" i="4"/>
  <c r="G29" i="4"/>
  <c r="F29" i="4"/>
  <c r="G20" i="4"/>
  <c r="F20" i="4"/>
  <c r="F33" i="10"/>
  <c r="G33" i="10"/>
  <c r="G35" i="10" s="1"/>
  <c r="F20" i="11"/>
  <c r="G20" i="11"/>
  <c r="F14" i="11"/>
  <c r="G14" i="11"/>
  <c r="E12" i="4"/>
  <c r="E11" i="4"/>
  <c r="E10" i="4"/>
  <c r="E9" i="4"/>
  <c r="E6" i="4"/>
  <c r="E5" i="4"/>
  <c r="E4" i="4"/>
  <c r="E39" i="8"/>
  <c r="E40" i="8"/>
  <c r="E41" i="8"/>
  <c r="E42" i="8"/>
  <c r="E35" i="8"/>
  <c r="E34" i="8"/>
  <c r="E36" i="8"/>
  <c r="E33" i="8"/>
  <c r="E32" i="8"/>
  <c r="E29" i="8"/>
  <c r="E28" i="8"/>
  <c r="E27" i="8"/>
  <c r="E24" i="8"/>
  <c r="E23" i="8"/>
  <c r="E22" i="8"/>
  <c r="E19" i="8"/>
  <c r="E20" i="8"/>
  <c r="E21" i="8"/>
  <c r="E18" i="8"/>
  <c r="E17" i="8"/>
  <c r="G21" i="8" l="1"/>
  <c r="F21" i="8"/>
  <c r="G23" i="8"/>
  <c r="F23" i="8"/>
  <c r="G29" i="8"/>
  <c r="F29" i="8"/>
  <c r="G34" i="8"/>
  <c r="F34" i="8"/>
  <c r="G40" i="8"/>
  <c r="F40" i="8"/>
  <c r="G6" i="4"/>
  <c r="F6" i="4"/>
  <c r="G12" i="4"/>
  <c r="F12" i="4"/>
  <c r="G20" i="8"/>
  <c r="F20" i="8"/>
  <c r="G24" i="8"/>
  <c r="F24" i="8"/>
  <c r="G32" i="8"/>
  <c r="F32" i="8"/>
  <c r="G35" i="8"/>
  <c r="F35" i="8"/>
  <c r="G39" i="8"/>
  <c r="F39" i="8"/>
  <c r="F9" i="4"/>
  <c r="G9" i="4"/>
  <c r="G17" i="8"/>
  <c r="F17" i="8"/>
  <c r="G19" i="8"/>
  <c r="F19" i="8"/>
  <c r="G27" i="8"/>
  <c r="F27" i="8"/>
  <c r="G33" i="8"/>
  <c r="F33" i="8"/>
  <c r="G42" i="8"/>
  <c r="F42" i="8"/>
  <c r="G4" i="4"/>
  <c r="F4" i="4"/>
  <c r="F10" i="4"/>
  <c r="G10" i="4"/>
  <c r="G18" i="8"/>
  <c r="F18" i="8"/>
  <c r="G22" i="8"/>
  <c r="F22" i="8"/>
  <c r="G28" i="8"/>
  <c r="F28" i="8"/>
  <c r="G36" i="8"/>
  <c r="F36" i="8"/>
  <c r="G41" i="8"/>
  <c r="F41" i="8"/>
  <c r="F5" i="4"/>
  <c r="G5" i="4"/>
  <c r="F11" i="4"/>
  <c r="G11" i="4"/>
  <c r="G25" i="8"/>
  <c r="F22" i="4"/>
  <c r="F26" i="4"/>
  <c r="F30" i="4"/>
  <c r="G30" i="8"/>
  <c r="G26" i="4"/>
  <c r="F24" i="11"/>
  <c r="G24" i="11"/>
  <c r="J28" i="1" s="1"/>
  <c r="G30" i="4"/>
  <c r="G22" i="4"/>
  <c r="G18" i="4"/>
  <c r="F18" i="4"/>
  <c r="G15" i="8"/>
  <c r="F30" i="8"/>
  <c r="F15" i="8"/>
  <c r="G7" i="4" l="1"/>
  <c r="G37" i="8"/>
  <c r="G13" i="4"/>
  <c r="F37" i="8"/>
  <c r="F25" i="8"/>
  <c r="G43" i="8"/>
  <c r="F13" i="4"/>
  <c r="G31" i="4"/>
  <c r="J26" i="1" s="1"/>
  <c r="F7" i="4"/>
  <c r="E30" i="10"/>
  <c r="E29" i="10"/>
  <c r="E28" i="10"/>
  <c r="E25" i="10"/>
  <c r="E24" i="10"/>
  <c r="E21" i="10"/>
  <c r="E20" i="10"/>
  <c r="E19" i="10"/>
  <c r="E18" i="10"/>
  <c r="E17" i="10"/>
  <c r="E14" i="10"/>
  <c r="E13" i="10"/>
  <c r="E12" i="10"/>
  <c r="E11" i="10"/>
  <c r="G14" i="10" l="1"/>
  <c r="F14" i="10"/>
  <c r="F13" i="10"/>
  <c r="G13" i="10"/>
  <c r="F19" i="10"/>
  <c r="G19" i="10"/>
  <c r="F25" i="10"/>
  <c r="G25" i="10"/>
  <c r="G20" i="10"/>
  <c r="F20" i="10"/>
  <c r="G28" i="10"/>
  <c r="F28" i="10"/>
  <c r="F11" i="10"/>
  <c r="G11" i="10"/>
  <c r="F17" i="10"/>
  <c r="G17" i="10"/>
  <c r="F21" i="10"/>
  <c r="G21" i="10"/>
  <c r="F29" i="10"/>
  <c r="G29" i="10"/>
  <c r="G12" i="10"/>
  <c r="F12" i="10"/>
  <c r="G18" i="10"/>
  <c r="F18" i="10"/>
  <c r="G24" i="10"/>
  <c r="F24" i="10"/>
  <c r="G30" i="10"/>
  <c r="F30" i="10"/>
  <c r="G15" i="10"/>
  <c r="G22" i="10" l="1"/>
  <c r="F31" i="10"/>
  <c r="G26" i="10"/>
  <c r="G31" i="10"/>
  <c r="F26" i="10"/>
  <c r="F22" i="10"/>
  <c r="E8" i="10"/>
  <c r="E7" i="10"/>
  <c r="E6" i="10"/>
  <c r="E5" i="10"/>
  <c r="E4" i="10"/>
  <c r="F7" i="10" l="1"/>
  <c r="G7" i="10"/>
  <c r="G4" i="10"/>
  <c r="F4" i="10"/>
  <c r="G8" i="10"/>
  <c r="F8" i="10"/>
  <c r="F5" i="10"/>
  <c r="G5" i="10"/>
  <c r="G6" i="10"/>
  <c r="F6" i="10"/>
  <c r="E9" i="10"/>
  <c r="E6" i="8"/>
  <c r="E5" i="8"/>
  <c r="E4" i="8"/>
  <c r="G9" i="10" l="1"/>
  <c r="G6" i="8"/>
  <c r="F6" i="8"/>
  <c r="G4" i="8"/>
  <c r="F4" i="8"/>
  <c r="G5" i="8"/>
  <c r="G7" i="8" s="1"/>
  <c r="F5" i="8"/>
  <c r="F9" i="10"/>
  <c r="F35" i="10"/>
  <c r="F15" i="10"/>
  <c r="F7" i="8" l="1"/>
  <c r="F43" i="8" l="1"/>
  <c r="G44" i="8" l="1"/>
  <c r="J25" i="1" s="1"/>
  <c r="F44" i="8"/>
  <c r="J21" i="1"/>
  <c r="F31" i="4" l="1"/>
  <c r="J19" i="1" s="1"/>
  <c r="J18" i="1"/>
  <c r="F36" i="10" l="1"/>
  <c r="J20" i="1" s="1"/>
  <c r="J16" i="1" s="1"/>
  <c r="G36" i="10" l="1"/>
  <c r="J27" i="1" s="1"/>
  <c r="J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4" authorId="0" shapeId="0" xr:uid="{00000000-0006-0000-0100-00000100000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shapeId="0" xr:uid="{00000000-0006-0000-0100-00000200000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shapeId="0" xr:uid="{00000000-0006-0000-0100-00000300000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shapeId="0" xr:uid="{00000000-0006-0000-0100-000004000000}">
      <text>
        <r>
          <rPr>
            <b/>
            <sz val="9"/>
            <color indexed="81"/>
            <rFont val="Tahoma"/>
            <family val="2"/>
          </rPr>
          <t>Please, see criterion description next to each sub-criterion below.</t>
        </r>
      </text>
    </comment>
    <comment ref="B9" authorId="0" shapeId="0" xr:uid="{00000000-0006-0000-0100-00000500000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shapeId="0" xr:uid="{00000000-0006-0000-0100-00000600000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shapeId="0" xr:uid="{00000000-0006-0000-0100-00000700000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shapeId="0" xr:uid="{00000000-0006-0000-0100-000008000000}">
      <text>
        <r>
          <rPr>
            <sz val="9"/>
            <color rgb="FF000000"/>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shapeId="0" xr:uid="{00000000-0006-0000-0100-00000900000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shapeId="0" xr:uid="{00000000-0006-0000-0100-00000A000000}">
      <text>
        <r>
          <rPr>
            <sz val="9"/>
            <color indexed="81"/>
            <rFont val="Tahoma"/>
            <family val="2"/>
          </rPr>
          <t>Mandatory and supplementary, as well as differentiated learning tasks should be presented in the curriculum in order to faciliate and differentiate learning.</t>
        </r>
      </text>
    </comment>
    <comment ref="B16" authorId="0" shapeId="0" xr:uid="{00000000-0006-0000-0100-00000B000000}">
      <text>
        <r>
          <rPr>
            <b/>
            <sz val="9"/>
            <color rgb="FF000000"/>
            <rFont val="Tahoma"/>
            <family val="2"/>
          </rPr>
          <t>Please, see criterion description next to each sub-criterion below.</t>
        </r>
      </text>
    </comment>
    <comment ref="B17" authorId="0" shapeId="0" xr:uid="{00000000-0006-0000-0100-00000C00000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shapeId="0" xr:uid="{00000000-0006-0000-0100-00000D00000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shapeId="0" xr:uid="{00000000-0006-0000-0100-00000E00000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shapeId="0" xr:uid="{00000000-0006-0000-0100-00000F00000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shapeId="0" xr:uid="{00000000-0006-0000-0100-000010000000}">
      <text>
        <r>
          <rPr>
            <sz val="9"/>
            <color indexed="81"/>
            <rFont val="Tahoma"/>
            <family val="2"/>
          </rPr>
          <t>Self-assessment tools, such as self-assessment questions, quizes, discussions and other tools should be used to allow metcognitive activities.</t>
        </r>
      </text>
    </comment>
    <comment ref="B22" authorId="0" shapeId="0" xr:uid="{00000000-0006-0000-0100-00001100000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shapeId="0" xr:uid="{00000000-0006-0000-0100-000012000000}">
      <text>
        <r>
          <rPr>
            <sz val="9"/>
            <color indexed="81"/>
            <rFont val="Tahoma"/>
            <family val="2"/>
          </rPr>
          <t>A possibility to export assignments and grades should be provided for learners, or a portfolio synchronization tools should be present.</t>
        </r>
      </text>
    </comment>
    <comment ref="B26" authorId="0" shapeId="0" xr:uid="{00000000-0006-0000-0100-000013000000}">
      <text>
        <r>
          <rPr>
            <b/>
            <sz val="9"/>
            <color indexed="81"/>
            <rFont val="Tahoma"/>
            <family val="2"/>
          </rPr>
          <t>Please, see criterion description next to each sub-criterion below.</t>
        </r>
        <r>
          <rPr>
            <sz val="9"/>
            <color indexed="81"/>
            <rFont val="Tahoma"/>
            <family val="2"/>
          </rPr>
          <t xml:space="preserve">
</t>
        </r>
      </text>
    </comment>
    <comment ref="B27" authorId="0" shapeId="0" xr:uid="{00000000-0006-0000-0100-00001400000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shapeId="0" xr:uid="{00000000-0006-0000-0100-00001500000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shapeId="0" xr:uid="{00000000-0006-0000-0100-00001600000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shapeId="0" xr:uid="{00000000-0006-0000-0100-000017000000}">
      <text>
        <r>
          <rPr>
            <b/>
            <sz val="9"/>
            <color indexed="81"/>
            <rFont val="Tahoma"/>
            <family val="2"/>
          </rPr>
          <t>Please, see criterion description next to each sub-criterion below.</t>
        </r>
      </text>
    </comment>
    <comment ref="B32" authorId="0" shapeId="0" xr:uid="{00000000-0006-0000-0100-000018000000}">
      <text>
        <r>
          <rPr>
            <sz val="9"/>
            <color indexed="81"/>
            <rFont val="Tahoma"/>
            <family val="2"/>
          </rPr>
          <t xml:space="preserve">Learning objectives for each assignment should help to reach overall curriculum learning outcomes and should be in line with them.
</t>
        </r>
      </text>
    </comment>
    <comment ref="B33" authorId="0" shapeId="0" xr:uid="{00000000-0006-0000-0100-00001900000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shapeId="0" xr:uid="{00000000-0006-0000-0100-00001A00000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shapeId="0" xr:uid="{00000000-0006-0000-0100-00001B00000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shapeId="0" xr:uid="{00000000-0006-0000-0100-00001C000000}">
      <text>
        <r>
          <rPr>
            <sz val="9"/>
            <color indexed="81"/>
            <rFont val="Tahoma"/>
            <family val="2"/>
          </rPr>
          <t>The learner should be provided with the clear description of the expected result of a task or an assignement, as well as the task time frame.</t>
        </r>
      </text>
    </comment>
    <comment ref="B38" authorId="0" shapeId="0" xr:uid="{00000000-0006-0000-0100-00001D000000}">
      <text>
        <r>
          <rPr>
            <b/>
            <sz val="9"/>
            <color indexed="81"/>
            <rFont val="Tahoma"/>
            <family val="2"/>
          </rPr>
          <t>Please, see criterion description next to each sub-criterion below.</t>
        </r>
      </text>
    </comment>
    <comment ref="B39" authorId="0" shapeId="0" xr:uid="{00000000-0006-0000-0100-00001E00000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shapeId="0" xr:uid="{00000000-0006-0000-0100-00001F000000}">
      <text>
        <r>
          <rPr>
            <sz val="9"/>
            <color indexed="81"/>
            <rFont val="Tahoma"/>
            <family val="2"/>
          </rPr>
          <t>Formulation of a task or an assignment clearly indicates practical steps necessary to implement the task or an assingment.</t>
        </r>
      </text>
    </comment>
    <comment ref="B41" authorId="0" shapeId="0" xr:uid="{00000000-0006-0000-0100-00002000000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3" authorId="0" shapeId="0" xr:uid="{00000000-0006-0000-0200-000001000000}">
      <text>
        <r>
          <rPr>
            <b/>
            <sz val="9"/>
            <color indexed="81"/>
            <rFont val="Tahoma"/>
            <family val="2"/>
          </rPr>
          <t>Please, see criterion description next to each sub-criterion below.</t>
        </r>
      </text>
    </comment>
    <comment ref="B4" authorId="0" shapeId="0" xr:uid="{00000000-0006-0000-0200-00000200000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shapeId="0" xr:uid="{00000000-0006-0000-0200-00000300000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shapeId="0" xr:uid="{00000000-0006-0000-0200-00000400000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shapeId="0" xr:uid="{00000000-0006-0000-0200-000005000000}">
      <text>
        <r>
          <rPr>
            <b/>
            <sz val="9"/>
            <color indexed="81"/>
            <rFont val="Tahoma"/>
            <family val="2"/>
          </rPr>
          <t>Please, see criterion description next to each sub-criterion below.</t>
        </r>
      </text>
    </comment>
    <comment ref="B10" authorId="0" shapeId="0" xr:uid="{00000000-0006-0000-0200-00000600000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shapeId="0" xr:uid="{00000000-0006-0000-0200-00000700000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shapeId="0" xr:uid="{00000000-0006-0000-0200-000008000000}">
      <text>
        <r>
          <rPr>
            <b/>
            <sz val="9"/>
            <color rgb="FF000000"/>
            <rFont val="Tahoma"/>
            <family val="2"/>
          </rPr>
          <t>Please, see criterion description next to each sub-criterion below.</t>
        </r>
      </text>
    </comment>
    <comment ref="B16" authorId="0" shapeId="0" xr:uid="{00000000-0006-0000-0200-00000900000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shapeId="0" xr:uid="{00000000-0006-0000-0200-00000A000000}">
      <text>
        <r>
          <rPr>
            <sz val="9"/>
            <color indexed="81"/>
            <rFont val="Tahoma"/>
            <family val="2"/>
          </rPr>
          <t>Calendar and group activity proper environment tools should be exploited to organize groups.</t>
        </r>
      </text>
    </comment>
    <comment ref="B19" authorId="0" shapeId="0" xr:uid="{00000000-0006-0000-0200-00000B000000}">
      <text>
        <r>
          <rPr>
            <b/>
            <sz val="9"/>
            <color indexed="81"/>
            <rFont val="Tahoma"/>
            <family val="2"/>
          </rPr>
          <t>Please, see criterion description next to each sub-criterion below.</t>
        </r>
      </text>
    </comment>
    <comment ref="B20" authorId="0" shapeId="0" xr:uid="{00000000-0006-0000-0200-00000C000000}">
      <text>
        <r>
          <rPr>
            <sz val="9"/>
            <color rgb="FF000000"/>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rgb="FF000000"/>
            <rFont val="Tahoma"/>
            <family val="2"/>
          </rPr>
          <t xml:space="preserve">Guidance on how to meet the sub-criterion:
</t>
        </r>
        <r>
          <rPr>
            <sz val="9"/>
            <color rgb="FF000000"/>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shapeId="0" xr:uid="{00000000-0006-0000-0200-00000D000000}">
      <text>
        <r>
          <rPr>
            <b/>
            <sz val="9"/>
            <color indexed="81"/>
            <rFont val="Tahoma"/>
            <family val="2"/>
          </rPr>
          <t>Please, see criterion description next to each sub-criterion below.</t>
        </r>
      </text>
    </comment>
    <comment ref="B24" authorId="0" shapeId="0" xr:uid="{00000000-0006-0000-0200-00000E00000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shapeId="0" xr:uid="{00000000-0006-0000-0200-00000F00000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shapeId="0" xr:uid="{00000000-0006-0000-0200-000010000000}">
      <text>
        <r>
          <rPr>
            <b/>
            <sz val="9"/>
            <color indexed="81"/>
            <rFont val="Tahoma"/>
            <family val="2"/>
          </rPr>
          <t>Please, see criterion description next to each sub-criterion below.</t>
        </r>
        <r>
          <rPr>
            <sz val="9"/>
            <color indexed="81"/>
            <rFont val="Tahoma"/>
            <family val="2"/>
          </rPr>
          <t xml:space="preserve">
</t>
        </r>
      </text>
    </comment>
    <comment ref="B28" authorId="0" shapeId="0" xr:uid="{00000000-0006-0000-0200-00001100000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shapeId="0" xr:uid="{00000000-0006-0000-0200-00001200000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3" authorId="0" shapeId="0" xr:uid="{00000000-0006-0000-0300-000001000000}">
      <text>
        <r>
          <rPr>
            <b/>
            <sz val="9"/>
            <color rgb="FF000000"/>
            <rFont val="Tahoma"/>
            <family val="2"/>
          </rPr>
          <t>Please, see criterion description next to each sub-criterion below.</t>
        </r>
      </text>
    </comment>
    <comment ref="B4" authorId="0" shapeId="0" xr:uid="{00000000-0006-0000-0300-000002000000}">
      <text>
        <r>
          <rPr>
            <sz val="9"/>
            <color indexed="81"/>
            <rFont val="Tahoma"/>
            <family val="2"/>
          </rPr>
          <t>The language of curriculum material must be without ambiguities and logical fallacies.</t>
        </r>
      </text>
    </comment>
    <comment ref="B5" authorId="0" shapeId="0" xr:uid="{00000000-0006-0000-0300-000003000000}">
      <text>
        <r>
          <rPr>
            <sz val="9"/>
            <color indexed="81"/>
            <rFont val="Tahoma"/>
            <family val="2"/>
          </rPr>
          <t>Sound and sight are important elements in qualitative video.</t>
        </r>
      </text>
    </comment>
    <comment ref="B6" authorId="0" shapeId="0" xr:uid="{00000000-0006-0000-0300-00000400000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shapeId="0" xr:uid="{00000000-0006-0000-0300-000005000000}">
      <text>
        <r>
          <rPr>
            <sz val="9"/>
            <color indexed="81"/>
            <rFont val="Tahoma"/>
            <family val="2"/>
          </rPr>
          <t xml:space="preserve">Academic language standarts define learning objectives, but friendly style assist learners to achieve better outcomes. </t>
        </r>
      </text>
    </comment>
    <comment ref="B8" authorId="0" shapeId="0" xr:uid="{00000000-0006-0000-0300-000006000000}">
      <text>
        <r>
          <rPr>
            <sz val="9"/>
            <color indexed="81"/>
            <rFont val="Tahoma"/>
            <family val="2"/>
          </rPr>
          <t>The language of curriculum material must be correct, without grammar mistakes.</t>
        </r>
      </text>
    </comment>
    <comment ref="B10" authorId="0" shapeId="0" xr:uid="{00000000-0006-0000-0300-000007000000}">
      <text>
        <r>
          <rPr>
            <b/>
            <sz val="9"/>
            <color indexed="81"/>
            <rFont val="Tahoma"/>
            <family val="2"/>
          </rPr>
          <t>Please, see criterion description next to each sub-criterion below.</t>
        </r>
      </text>
    </comment>
    <comment ref="B11" authorId="0" shapeId="0" xr:uid="{00000000-0006-0000-0300-000008000000}">
      <text>
        <r>
          <rPr>
            <sz val="9"/>
            <color indexed="81"/>
            <rFont val="Tahoma"/>
            <family val="2"/>
          </rPr>
          <t>Learners should be provided with information about knowledge background needed to learn the curriculum.</t>
        </r>
      </text>
    </comment>
    <comment ref="B12" authorId="0" shapeId="0" xr:uid="{00000000-0006-0000-0300-00000900000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shapeId="0" xr:uid="{00000000-0006-0000-0300-00000A000000}">
      <text>
        <r>
          <rPr>
            <sz val="9"/>
            <color indexed="81"/>
            <rFont val="Tahoma"/>
            <family val="2"/>
          </rPr>
          <t xml:space="preserve">The curriculum is aligned with the learning needs of target groups. It takes into account professional and working context, previous experience.
</t>
        </r>
      </text>
    </comment>
    <comment ref="B14" authorId="0" shapeId="0" xr:uid="{00000000-0006-0000-0300-00000B00000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shapeId="0" xr:uid="{00000000-0006-0000-0300-00000C000000}">
      <text>
        <r>
          <rPr>
            <b/>
            <sz val="9"/>
            <color indexed="81"/>
            <rFont val="Tahoma"/>
            <family val="2"/>
          </rPr>
          <t>Please, see criterion description next to each sub-criterion below.</t>
        </r>
      </text>
    </comment>
    <comment ref="B17" authorId="0" shapeId="0" xr:uid="{00000000-0006-0000-0300-00000D00000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shapeId="0" xr:uid="{00000000-0006-0000-0300-00000E00000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shapeId="0" xr:uid="{00000000-0006-0000-0300-00000F000000}">
      <text>
        <r>
          <rPr>
            <sz val="9"/>
            <color indexed="81"/>
            <rFont val="Tahoma"/>
            <family val="2"/>
          </rPr>
          <t>The curriculum content enables learners to fulfil learning outcomes in a stimulating environment.</t>
        </r>
      </text>
    </comment>
    <comment ref="B20" authorId="0" shapeId="0" xr:uid="{00000000-0006-0000-0300-000010000000}">
      <text>
        <r>
          <rPr>
            <sz val="9"/>
            <color indexed="81"/>
            <rFont val="Tahoma"/>
            <family val="2"/>
          </rPr>
          <t>Measured designed features support learners to achieve the learning objectives.</t>
        </r>
      </text>
    </comment>
    <comment ref="B21" authorId="0" shapeId="0" xr:uid="{00000000-0006-0000-0300-00001100000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shapeId="0" xr:uid="{00000000-0006-0000-0300-000012000000}">
      <text>
        <r>
          <rPr>
            <b/>
            <sz val="9"/>
            <color indexed="81"/>
            <rFont val="Tahoma"/>
            <family val="2"/>
          </rPr>
          <t>Please, see criterion description next to each sub-criterion below.</t>
        </r>
      </text>
    </comment>
    <comment ref="B24" authorId="0" shapeId="0" xr:uid="{00000000-0006-0000-0300-000013000000}">
      <text>
        <r>
          <rPr>
            <sz val="9"/>
            <color indexed="81"/>
            <rFont val="Tahoma"/>
            <family val="2"/>
          </rPr>
          <t xml:space="preserve">The curriculum must obey copyright legislation. There must be references to quotations from protected work. </t>
        </r>
      </text>
    </comment>
    <comment ref="B25" authorId="0" shapeId="0" xr:uid="{00000000-0006-0000-0300-00001400000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shapeId="0" xr:uid="{00000000-0006-0000-0300-000015000000}">
      <text>
        <r>
          <rPr>
            <b/>
            <sz val="9"/>
            <color indexed="81"/>
            <rFont val="Tahoma"/>
            <family val="2"/>
          </rPr>
          <t>Please, see criterion description next to each sub-criterion below.</t>
        </r>
      </text>
    </comment>
    <comment ref="B28" authorId="0" shapeId="0" xr:uid="{00000000-0006-0000-0300-000016000000}">
      <text>
        <r>
          <rPr>
            <sz val="9"/>
            <color indexed="81"/>
            <rFont val="Tahoma"/>
            <family val="2"/>
          </rPr>
          <t>The curriculum table of contents is well structured with clear representation of overall curriculum. It should be explicit and consistent with the curriculum material.</t>
        </r>
      </text>
    </comment>
    <comment ref="B29" authorId="0" shapeId="0" xr:uid="{00000000-0006-0000-0300-000017000000}">
      <text>
        <r>
          <rPr>
            <sz val="9"/>
            <color indexed="81"/>
            <rFont val="Tahoma"/>
            <family val="2"/>
          </rPr>
          <t>The structure of the curriculum allows learners to efficiently monitor their progress through the curriculum.</t>
        </r>
      </text>
    </comment>
    <comment ref="B30" authorId="0" shapeId="0" xr:uid="{00000000-0006-0000-0300-00001800000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shapeId="0" xr:uid="{00000000-0006-0000-0300-000019000000}">
      <text>
        <r>
          <rPr>
            <b/>
            <sz val="9"/>
            <color indexed="81"/>
            <rFont val="Tahoma"/>
            <family val="2"/>
          </rPr>
          <t>Please, see criterion description next to each sub-criterion below.</t>
        </r>
      </text>
    </comment>
    <comment ref="B33" authorId="0" shapeId="0" xr:uid="{00000000-0006-0000-0300-00001A00000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shapeId="0" xr:uid="{00000000-0006-0000-0300-00001B00000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11" authorId="0" shapeId="0" xr:uid="{00000000-0006-0000-0400-000001000000}">
      <text>
        <r>
          <rPr>
            <sz val="9"/>
            <color rgb="FF000000"/>
            <rFont val="Tahoma"/>
            <family val="2"/>
          </rPr>
          <t xml:space="preserve">It is clearly stated for learners when and how the support could be provided. 
</t>
        </r>
        <r>
          <rPr>
            <b/>
            <sz val="9"/>
            <color rgb="FF000000"/>
            <rFont val="Tahoma"/>
            <family val="2"/>
          </rPr>
          <t>Guidance on how to meet the sub-criterion:</t>
        </r>
        <r>
          <rPr>
            <sz val="9"/>
            <color rgb="FF000000"/>
            <rFont val="Tahoma"/>
            <family val="2"/>
          </rPr>
          <t xml:space="preserve">
</t>
        </r>
        <r>
          <rPr>
            <sz val="9"/>
            <color rgb="FF000000"/>
            <rFont val="Tahoma"/>
            <family val="2"/>
          </rPr>
          <t>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shapeId="0" xr:uid="{00000000-0006-0000-0400-000002000000}">
      <text>
        <r>
          <rPr>
            <sz val="9"/>
            <color rgb="FF000000"/>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shapeId="0" xr:uid="{00000000-0006-0000-0400-000003000000}">
      <text>
        <r>
          <rPr>
            <sz val="9"/>
            <color rgb="FF000000"/>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rgb="FF000000"/>
            <rFont val="Tahoma"/>
            <family val="2"/>
          </rPr>
          <t>Guidance on how to meet the sub-criterion:</t>
        </r>
        <r>
          <rPr>
            <sz val="9"/>
            <color rgb="FF000000"/>
            <rFont val="Tahoma"/>
            <family val="2"/>
          </rPr>
          <t xml:space="preserve">
</t>
        </r>
        <r>
          <rPr>
            <sz val="9"/>
            <color rgb="FF000000"/>
            <rFont val="Tahoma"/>
            <family val="2"/>
          </rPr>
          <t xml:space="preserve">The student curriculum organization guide should provide the following information for learners: 
</t>
        </r>
        <r>
          <rPr>
            <sz val="9"/>
            <color rgb="FF000000"/>
            <rFont val="Tahoma"/>
            <family val="2"/>
          </rPr>
          <t xml:space="preserve">- how many meetings (face to face or virtual) are foreseen and when they take place,
</t>
        </r>
        <r>
          <rPr>
            <sz val="9"/>
            <color rgb="FF000000"/>
            <rFont val="Tahoma"/>
            <family val="2"/>
          </rPr>
          <t xml:space="preserve">- how many activities and/or assignments learners have to implement,
</t>
        </r>
        <r>
          <rPr>
            <sz val="9"/>
            <color rgb="FF000000"/>
            <rFont val="Tahoma"/>
            <family val="2"/>
          </rPr>
          <t xml:space="preserve">- how the activities/assignments should be submitted,
</t>
        </r>
        <r>
          <rPr>
            <sz val="9"/>
            <color rgb="FF000000"/>
            <rFont val="Tahoma"/>
            <family val="2"/>
          </rPr>
          <t xml:space="preserve">- how the activities/assignments are evaluated,
</t>
        </r>
        <r>
          <rPr>
            <sz val="9"/>
            <color rgb="FF000000"/>
            <rFont val="Tahoma"/>
            <family val="2"/>
          </rPr>
          <t xml:space="preserve">- what are the minimum requirements for completing the curriculum successfuly,
</t>
        </r>
        <r>
          <rPr>
            <sz val="9"/>
            <color rgb="FF000000"/>
            <rFont val="Tahoma"/>
            <family val="2"/>
          </rPr>
          <t>- how much time it is necessary for learners to allocate for the curriculum, etc.</t>
        </r>
      </text>
    </comment>
    <comment ref="B15" authorId="0" shapeId="0" xr:uid="{00000000-0006-0000-0400-000004000000}">
      <text>
        <r>
          <rPr>
            <b/>
            <sz val="9"/>
            <color rgb="FF000000"/>
            <rFont val="Tahoma"/>
            <family val="2"/>
          </rPr>
          <t>Please, see criterion description next to each sub-criterion below.</t>
        </r>
      </text>
    </comment>
    <comment ref="B16" authorId="0" shapeId="0" xr:uid="{00000000-0006-0000-0400-00000500000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shapeId="0" xr:uid="{00000000-0006-0000-0400-00000600000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shapeId="0" xr:uid="{00000000-0006-0000-0400-00000700000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shapeId="0" xr:uid="{00000000-0006-0000-0400-00000800000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shapeId="0" xr:uid="{00000000-0006-0000-0400-000009000000}">
      <text>
        <r>
          <rPr>
            <b/>
            <sz val="9"/>
            <color indexed="81"/>
            <rFont val="Tahoma"/>
            <family val="2"/>
          </rPr>
          <t>Please, see criterion description next to each sub-criterion below.</t>
        </r>
      </text>
    </comment>
    <comment ref="B22" authorId="0" shapeId="0" xr:uid="{00000000-0006-0000-0400-00000A00000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<sst xmlns="http://schemas.openxmlformats.org/spreadsheetml/2006/main" count="465" uniqueCount="211">
  <si>
    <t>A1</t>
  </si>
  <si>
    <t>A2</t>
  </si>
  <si>
    <t>A3</t>
  </si>
  <si>
    <t>A4</t>
  </si>
  <si>
    <t>A5</t>
  </si>
  <si>
    <t>n</t>
  </si>
  <si>
    <t>Weight</t>
  </si>
  <si>
    <t>B1</t>
  </si>
  <si>
    <t>B2</t>
  </si>
  <si>
    <t>B3</t>
  </si>
  <si>
    <t>B4</t>
  </si>
  <si>
    <t>B5</t>
  </si>
  <si>
    <t>B6</t>
  </si>
  <si>
    <t>C1</t>
  </si>
  <si>
    <t>C2</t>
  </si>
  <si>
    <t>C4</t>
  </si>
  <si>
    <t>C5</t>
  </si>
  <si>
    <t>D1</t>
  </si>
  <si>
    <t>D2</t>
  </si>
  <si>
    <t>A6</t>
  </si>
  <si>
    <t>C6</t>
  </si>
  <si>
    <t xml:space="preserve">  </t>
  </si>
  <si>
    <t>D4</t>
  </si>
  <si>
    <t>C3</t>
  </si>
  <si>
    <t>D3</t>
  </si>
  <si>
    <t xml:space="preserve"> </t>
  </si>
  <si>
    <t>Copy right issues</t>
  </si>
  <si>
    <t>This product is released under Creative Common licence  
CC BY-NC-ND 3.0</t>
  </si>
  <si>
    <t>Airina Volungevičienė, Estela Daukšienė, Margarita Poškutė, Dalia Baziukė</t>
  </si>
  <si>
    <t>Šis produktas yra priskirtas kūrybinių bendrijų licencijai  
CC BY-NC-ND 3.0</t>
  </si>
  <si>
    <t>Tikslinė institucija/ grupė</t>
  </si>
  <si>
    <t>Aukštojo mokslo ir profesinio rengimo institucijos, bendrojo lavinimo mokyklos, suaugusiųjų mokymo centrai, kurie rengia technologijomis grįsto mokymo(-si) turinį</t>
  </si>
  <si>
    <t xml:space="preserve">Kokybės kriterijų panaudojimo procesas </t>
  </si>
  <si>
    <t>Minimalūs rekalavimai atestacijai</t>
  </si>
  <si>
    <t xml:space="preserve">BENDRAS REZULTATAS (BENDRA SUMA) </t>
  </si>
  <si>
    <t>A.  DIDAKTINĖ DALIS</t>
  </si>
  <si>
    <t>B. INFORMACINĖS TECHNOLOGIJOS</t>
  </si>
  <si>
    <t>C.BENDRA STURKTŪRA, KALBA, DIZAINAS</t>
  </si>
  <si>
    <t xml:space="preserve">D.MOKYMOSI ORGANIZAVIMAS IR INTERAKTYVUMAS </t>
  </si>
  <si>
    <t>daugiausiai 30</t>
  </si>
  <si>
    <t>daugiausiai  30</t>
  </si>
  <si>
    <t>daugiausiai  20</t>
  </si>
  <si>
    <t>BENDRA SUMA PO IŠORINIO VERTINIMO</t>
  </si>
  <si>
    <t>KRITERIJŲ GRUPĖ A. DIDAKTINIAI/ PEDAGOGINIAI KRITERIJAI (A1 - A6)</t>
  </si>
  <si>
    <t>Savianalizės metu nustatytas įgyvendinimo lygmuo</t>
  </si>
  <si>
    <t>Vertintojo nuomonė apie įgyvendinimo lygmenį</t>
  </si>
  <si>
    <t>Savianalizės rezultatas</t>
  </si>
  <si>
    <t>Vertintojo rezultatas</t>
  </si>
  <si>
    <t>Atvejo autoriai pateikia informacija kaip A1 kriterijus yra išpildytas (pateikiant informaciją pagal A.1.1, A.1.2. ir A.1.3. reikalavimus)</t>
  </si>
  <si>
    <t>Mokymosi tikslai suformuluoti taip, jog galima įvertinti jų pasiekiamumą, ir yra pateikti besimokantiesiems.</t>
  </si>
  <si>
    <t>Mokymosi tikslų ir mokymosi siekinių formuluotės yra grįstos kompetencijomis.</t>
  </si>
  <si>
    <t>Mokymosi tikslai pateikiami besimokantiesiems sąsajoje su mokymosi uduotimis, metodais, ištekliais ir mokymosi rezultatais.</t>
  </si>
  <si>
    <t>daugiausiai 5</t>
  </si>
  <si>
    <t>Naudojamų mokymosi metodų įvairovė</t>
  </si>
  <si>
    <t>Mokymosi metodų nuoseklumas su mokymosi tikslais aiškiai pateiktas mokymo turinyje.</t>
  </si>
  <si>
    <t>Mokymo turinyje naudojama mokymo metodų įvairovė.</t>
  </si>
  <si>
    <t>Mokymosi metodų įvairovė leidžia ir aktyvų, ir pasyvų mokymąsi.</t>
  </si>
  <si>
    <t>Mokymosi metodų įvairovė leidžia realizuoti ir individualų, ir grupinį dabą.</t>
  </si>
  <si>
    <t>Naudojami mokymosi metodai ugdo kūrybišnkumo ir kritinio mąstymo įgūdžius</t>
  </si>
  <si>
    <t>Mokymosi metodų įvairovė leidžia realizuoti mokymosi diferencijavimą (pvz., diferencijuoti užduotis ir išteklius)</t>
  </si>
  <si>
    <t>Aiškiai pateikta vertinimo strategija</t>
  </si>
  <si>
    <t>Dalyko/ programos apraše aiškiai pateikta vertinio strategija.</t>
  </si>
  <si>
    <t>Vertinimo kriterijai aiškiai pamatuojami ir suprantami (pateiktas kriterijų svoris bendroje vertinimo sistemoje).</t>
  </si>
  <si>
    <t>Besimokantieji turi galimybę aptarti vertinimo strategiją ir pasiūlyti jos tobulinimą.</t>
  </si>
  <si>
    <t>Mokymo turinyje naudojami metakognityviniai įrankiai įvertinti asmeninį progresą.</t>
  </si>
  <si>
    <t>Naudojamos savitikros priemonės.</t>
  </si>
  <si>
    <t>Naudojamas grįžtamasis ryšys ir organizuojamas mokymosi rezultatų aptarimas.</t>
  </si>
  <si>
    <t>Naudojama "portfolio" sistema ir/arba atliktos užduotys gali būti eksportuotos, pasibaigus mokymosi procesui.</t>
  </si>
  <si>
    <t>Mokymosi rezultatų vertinimui naudojamos įvairios vertinimo strategijos, įrankiai ir užduotys.</t>
  </si>
  <si>
    <t>daugiausia 5</t>
  </si>
  <si>
    <t>Viso A1:</t>
  </si>
  <si>
    <t>Viso A2:</t>
  </si>
  <si>
    <t>Viso A3:</t>
  </si>
  <si>
    <t>Viso A4:</t>
  </si>
  <si>
    <t>Viso A5:</t>
  </si>
  <si>
    <t>Daugiausiai A grupėje</t>
  </si>
  <si>
    <t>Mokymo turinyje naudojami atviri švietimo ištekliai (Open Educational Resources), o besimokantieji yra skatinami jos naudoti.</t>
  </si>
  <si>
    <t>Mokymo turinyje yra naudojami atviri švietimo ištekliai (open educational resources) daugialypės terpės formatais.</t>
  </si>
  <si>
    <t>Besimokantieji yra skatinami ieškoti, naudoti atvirų švietimo išteklių, gerbiant jų panaudos teises.</t>
  </si>
  <si>
    <t>Mokymo turinyje yra aiškiai nurodytos  autorinės ir panaudos teisės.</t>
  </si>
  <si>
    <t>Užduoties aprašas yra aiškus ir tikslus</t>
  </si>
  <si>
    <t xml:space="preserve">Mokymosi tikslai atitinka mokymosi rezultatus ir yra pateikti kiekvienos užduoties apraše. </t>
  </si>
  <si>
    <t>Užduoties apraše pateikti žingsniai, reikalingi atlikti užduočiai.</t>
  </si>
  <si>
    <t>Užduoties apraše pateikti rekomenduojami įrankiai, reikalingi užduoties atlikimui.</t>
  </si>
  <si>
    <t>Kiekvienos užduoties apraše pateikti užduoties vertinimo kriterijai.</t>
  </si>
  <si>
    <t>Užduoties apraše pateiktas užduoties rezultato aprašas ir atlikimo laikotarpis.</t>
  </si>
  <si>
    <t>Užtikrintas eksperimentinis validumas (sąsajos su profesinės veiklos pasauliu)</t>
  </si>
  <si>
    <t>Užduotys yra susiję su profesine veikla ir mokymosi rezultatų taikymu praktikoje.</t>
  </si>
  <si>
    <t>Užduočių atlikimo metu ugdomi besimokančiųjų praktiniai įgūdžiai ir jie yra skatinami taikyti mokymosi rezultatus gyvenimiškose situacijose.</t>
  </si>
  <si>
    <t xml:space="preserve">Mokymosi metu organizuojamos konsultacijos ir/arba interviu/ ir/arba (virtualūs) susitikimai su darbdaviais ar verslo atstovais. </t>
  </si>
  <si>
    <t>Praktinės užduotys yra susiję su gyvenimiškomis situacijoms, yra skatinančios tyrinėti, rinkti ir analizuoti informaciją iį darbdavių ir įmonių darbuotojų.</t>
  </si>
  <si>
    <t>KRITERIJŲ GRUPĖ B. INFORMACINĖS TECHNOLOGIJOS (B1 - B6)</t>
  </si>
  <si>
    <t>0 - netaikoma</t>
  </si>
  <si>
    <t>1 -  planuota, bet neįgyvendinta</t>
  </si>
  <si>
    <t>2 - dalinai įgyvendinta</t>
  </si>
  <si>
    <t>3 - pilnai įgyvendinta</t>
  </si>
  <si>
    <t>Navigacija ir išorinės nuorodos</t>
  </si>
  <si>
    <t>Bendra navigacijos struktūra kurse yra aiški</t>
  </si>
  <si>
    <t>Nuorodos ir išoriniai ištekliai tinkamai pateikti ir veikia</t>
  </si>
  <si>
    <t>Tinkamai parinkti/ sukurti dizaino elementai</t>
  </si>
  <si>
    <t>Viso B1:</t>
  </si>
  <si>
    <t>Viso B2:</t>
  </si>
  <si>
    <t>Viso B3:</t>
  </si>
  <si>
    <t>Viso B4:</t>
  </si>
  <si>
    <t>Viso B5:</t>
  </si>
  <si>
    <t>Viso B6:</t>
  </si>
  <si>
    <t>Viso B grupėje:</t>
  </si>
  <si>
    <t>Daugiausiai B grupėje</t>
  </si>
  <si>
    <t>daugiausiai 4,5</t>
  </si>
  <si>
    <t>daugiausiai 7,5</t>
  </si>
  <si>
    <t>daugiausiai 6</t>
  </si>
  <si>
    <t>daugiausiai 3</t>
  </si>
  <si>
    <t>Leidybos (publishing) įrankiai</t>
  </si>
  <si>
    <t>Medžiaga skaitymui pateikta vartotojui draugišku formatu naršyklėje, nereikalaujant specialios programinės įrangos įdiegimo kliento kompiuteryje.</t>
  </si>
  <si>
    <t>Mokymosi veiklos realizuotos naudojant standartinius virtualios mokymosi aplinkos įrankius</t>
  </si>
  <si>
    <t>Medžiaga pateikta skaitymui internete. Medžiagos kiekis nėra didesnis nei du - trys ekrano dydžio puslapiai.</t>
  </si>
  <si>
    <t>Medžiagą galima parsisiųsti</t>
  </si>
  <si>
    <t>Naudojamas grupinis darbas ir aktyvaus mokymosi įrankiai</t>
  </si>
  <si>
    <t xml:space="preserve">Diskusijos, projektai, atvejo analizės ir kitos veiklos yra įgyvendinamos naudojantis diskusijų įrankiais, žurnalais, wiki, blogais ir kt. </t>
  </si>
  <si>
    <t>Kiekvienas dalyvis turi savo profilį ir dalyvauja veiklose prisijungus savo vartotojo vardu.</t>
  </si>
  <si>
    <t>Grupės naudojamos pagal paskirtį. Grupės kuriamos ir rankiniu, ir atsitiktinio grupavimo būdu.</t>
  </si>
  <si>
    <t>Vertinimo, savitikros ir užduočių įrankiai</t>
  </si>
  <si>
    <t>Vertinimo įrankiai yra integruoti virtualaus mokymosi aplinkoje ir jie dera su ja bei yra naudojami pasiekimų vertinimui, savitikrai ir užduotims vertinti.</t>
  </si>
  <si>
    <t>Grįžtamasis ryšys teikiamas naudojant standartines virtualaus mokymosi aplinkos funkcijas</t>
  </si>
  <si>
    <t>Žodynėlis</t>
  </si>
  <si>
    <t>Pateiktas žodynėlis, naudojantis mokymosi aplinkos įrankiais</t>
  </si>
  <si>
    <t>Sąvokos yra automatiškai susiejamos su žodynėliu</t>
  </si>
  <si>
    <t>Paskaitų įrašai ir vaizdo konferencijų įrankiai pateikti virtualaus mokymosi aplinkoje</t>
  </si>
  <si>
    <t>Mokymuisi pasiekiami sinchroninės sąveikos įrankiai ir virtualios klasės veiklai reikalingi įrankiai</t>
  </si>
  <si>
    <t>Paskaitos įrašai pateikiami aplinkoje. Įrašai yra tinkamo formato, lengvai atidaromi ir pasiekiami. Įrašų medžiagą sudaro sinchronizuotas vaizdo ir garso (skaidrių) įrašas)</t>
  </si>
  <si>
    <t>KRITERIJŲ GRUPĖ  C. BENDRA STRUKTŪRA, KALBA IR DIZAINAS (C1 - C6)</t>
  </si>
  <si>
    <t>Kalba ir gramatika</t>
  </si>
  <si>
    <t>Viso C1:</t>
  </si>
  <si>
    <t>Viso C2:</t>
  </si>
  <si>
    <t>Viso C3:</t>
  </si>
  <si>
    <t>Viso C4:</t>
  </si>
  <si>
    <t>Viso C5:</t>
  </si>
  <si>
    <t>Viso C6:</t>
  </si>
  <si>
    <t>Viso C grupėje</t>
  </si>
  <si>
    <t>Daugiausiai C grupėje</t>
  </si>
  <si>
    <t>daugiausiai 4</t>
  </si>
  <si>
    <t>daugiausiai 2</t>
  </si>
  <si>
    <t>Medžiaga parengta aiškia ir logiška kalba</t>
  </si>
  <si>
    <t>Vaizdo ir garso medžiaga yra aiški</t>
  </si>
  <si>
    <t>Mokymosi turinio stilius atitinka akademinius standartus</t>
  </si>
  <si>
    <t>Mokymosi turinio stilius yra vartotojui draugiškas</t>
  </si>
  <si>
    <t>Nėra gramatinių klaidų</t>
  </si>
  <si>
    <t>Aiškus mokymosi organizavimas ir vartotojui draugiška ir tinkama aplinka</t>
  </si>
  <si>
    <t>Besimokantieji yra informuoti apie reikalavimus pradėti mokymosi procesą</t>
  </si>
  <si>
    <t xml:space="preserve">Besimokantieji yra informuoti apie techninius reikalavimus mokymuisi </t>
  </si>
  <si>
    <t>Tikslinės grupės poreikiai yra aiškiai įvertinti projektuojant mokymosi turinį</t>
  </si>
  <si>
    <t>Mokymosi krūvis yra nuoseklus ir atitinkantis tikslinės grupės reikalavimus.</t>
  </si>
  <si>
    <t>Bendra estetika</t>
  </si>
  <si>
    <t>Daugialypė terpė naudojama pagal paskirtį ir nėra perteklinė</t>
  </si>
  <si>
    <t>Paveiksliukų, grafikų, vaizdo ir garso medžiagos kiekis atitinka mokymosi didaktinius poreikius ir juos sustiprina</t>
  </si>
  <si>
    <t>Kurse naudojama naujausia programinės įrangos versija ir atitinka vartotojų poreikius</t>
  </si>
  <si>
    <t>Autorinės teisės</t>
  </si>
  <si>
    <t>Loginė turinio struktūra ir lanksčios mokymosi galimybės</t>
  </si>
  <si>
    <t>Mokymosi turinys yra aiškiai struktūriškai pateiktas per pradinį turinį</t>
  </si>
  <si>
    <t xml:space="preserve">Mokymosi turinio loginės dalys yra aiškiai ir viendomis porcijomis struktūruotas, pradedant paprasčiausiomis ir baigiant sudėtingiausiomis sampratomis </t>
  </si>
  <si>
    <t>Mokymosi turinio realizacija internete užtikrina mokymosi individualizavimą</t>
  </si>
  <si>
    <t>Bibliografija ir studijų ištekliai</t>
  </si>
  <si>
    <t>Besimokantieji yra informuoti apie privalomus ir papildomus mokymosi išteklius</t>
  </si>
  <si>
    <t>Besimokantieji pasiekia reikalingą bibliografiją</t>
  </si>
  <si>
    <t>KRITERIJŲ GRUPĖ D. MOKYMOSI ORGANIZAVIMAS (D1-D4)</t>
  </si>
  <si>
    <t xml:space="preserve">Interaktyvumas </t>
  </si>
  <si>
    <t>Dėstytoja(s) prisistato taip pat naudojantis IT priemones</t>
  </si>
  <si>
    <t>Kurse suplanuotas diskusijų ir bendradarbiavimo įrankių panaudojimas mokymosi procese</t>
  </si>
  <si>
    <t>Naudojami sinchroninės komunikacijos įrankiai</t>
  </si>
  <si>
    <t>Naudojamsi asinchroninės komunikacijos įrankiai</t>
  </si>
  <si>
    <t>Viso D1:</t>
  </si>
  <si>
    <t>Viso D2:</t>
  </si>
  <si>
    <t>Viso D3:</t>
  </si>
  <si>
    <t>Viso D4:</t>
  </si>
  <si>
    <t>Daugiausiai  D grupėje</t>
  </si>
  <si>
    <t>Viso D grupėje D:</t>
  </si>
  <si>
    <t>daugiausiai 5,5</t>
  </si>
  <si>
    <t>daugiausiai 3,5</t>
  </si>
  <si>
    <t>Besimokančiųjų parama ir e.kuravimas</t>
  </si>
  <si>
    <t>Pateikta informacija apie pedagoginę pagalbą mokantis</t>
  </si>
  <si>
    <t>Pateiktas mokymo turinio ir mokymosi vadovas</t>
  </si>
  <si>
    <t>Mokymosi krūvis ir tvarkaraštis</t>
  </si>
  <si>
    <t>Mokymosi turinys ir mokymosi krūvis yra pagrįstas ECTS kreditais/ arba kompetencijomis</t>
  </si>
  <si>
    <t>Pateiktas susitikimų/ paskaitų ir / ar konsultacijų tvarkaraštis</t>
  </si>
  <si>
    <t>Pateiktas užduočių atlikimo grafikas</t>
  </si>
  <si>
    <t xml:space="preserve">Mokymosi valandos, temos ir užduotys mokymosi turinyje yra paskirstytos toliai, adekvačiai skiriamam mokymosi laikui </t>
  </si>
  <si>
    <t>Besimokančiųjų grįžtamasis ryšys</t>
  </si>
  <si>
    <t>Galimybė besimokantiesiems teikti grįžtamąjį ryšį yra suplanuota</t>
  </si>
  <si>
    <t>Viso A grupėje:</t>
  </si>
  <si>
    <t>Viso A6:</t>
  </si>
  <si>
    <t>Nurodykite, kaip šis kriterijus yra išpildomas Jūsų atveju. Pateikite faktus ir argumentus</t>
  </si>
  <si>
    <t>Komentarai ir rekomendacijos atvejo tobulinimui</t>
  </si>
  <si>
    <t>Komentarai ir priemonės atvejo tobulinimui 
(stulpelį pildo vertintojas)</t>
  </si>
  <si>
    <t xml:space="preserve">Mokymosi visą gyvenimą programos
Leonardo da Vinči Naujovių perkėlimo projektas "REVIVE VET – Profesinio mokymo ir rengimo praktikų vertinimas ir tobulinimas"
 No. LLP-LDV-TOI-2011-LT-0087"        
</t>
  </si>
  <si>
    <t>Autoriai;
Vertintojai</t>
  </si>
  <si>
    <t>Šis dokumentas, pateikiantis technologijomis grįsto mokymo(-si) turinio kokybės vertinimo kriterijus, gali būti naudojamas:
- dėstytojui, rengiančiam technologijomis grįstą mokymo(-si) turinį, parengti ir patikrinti mokymo(-si) turinį (prieš vertinimą)
- atlikti technologijomis grįsto mokymo(-si) turinio atestaciją institucijoje
- išoriniam technologijomis grįsto mokymo(-si) turinio vertinimui.
Atestacijos/ akreditacijos procedūra turi būti atlikta vadovaujantis institucijos tvarka. Išorinė atestacija/ akreditacija gali būti atlikta taip pat nacionaliniame ar tarptautiniame lygmenyje ir gali būti pabaigta sertifikavimu. 
Savianalizės ir atvejo pristatymo rezultatas turi būti pabaigtas išorinio vertinimo eksperto (institucijoje ar tarpinstuticinio susitarimo kontekste), kurio metu siekiama:
a) įvertinti esamą turinio kokybę ir pateikti rekomendacijas jo tobulinimui;
b) nustatyti, kiek procentų kokybės kriterijai yra taikomi technologijomis grįsto mokymo(-si) turinio rengime (daugiausia 100 %)</t>
  </si>
  <si>
    <t>Vertinimo įrankį parengė</t>
  </si>
  <si>
    <t>IKT integracjos mokymo(-si) turinio lygmenyje kokybės vertinimo kriterijai (SAVIANALIZEI IR VERTINIMUI)</t>
  </si>
  <si>
    <t>Pavadinimas</t>
  </si>
  <si>
    <t xml:space="preserve">Įrašykite dalyko, programos, kurso ar modulio, kurį vertinate, pavadinimą </t>
  </si>
  <si>
    <t>Nurodykite vertinamo dalyko autorių/us (vardą, pavardę, instituciją) 
bei vertintojo vardą, pavardę ir instituciją (jei skiriasi nuo dalyko autoriaus)</t>
  </si>
  <si>
    <t>Vytauto Didžiojo universitetas, Revive VET projekto konsorciumas</t>
  </si>
  <si>
    <t xml:space="preserve">Šis dokumentas, pagrįstas IKT integracijos mokymo(-si) turinio lygmenyje kokybės vertinimo kriterijais, yra skirtas mokytojams, dėstytojams ir turinio autoriams parengti IKT (dar kitaip vadiną - technologijomis grįstą) mokymo(-si) turinį, atlikti dalyko (ar pan.) savianalizę ir pateikti  išoriniam vertinimui. </t>
  </si>
  <si>
    <t>Nustatytas minimalus reikalavimas, jog kiekvienoje kriterijų grupėje būtų surinktas bent minimalus procentas. 
Mokymo(-si) turinys rekomenduojamas/ atestuojamas technologijomis grįstam mokymuisi jeigu kiekvienos kriterijų grupės įvertinimas atitinka minimumą. Minimalūs reikalavimai turi atitikti institucijos vidaus tvarką ir/ ar jai neprieštarauti. Kitu atveju - minimali technologijomis grįsto mokymo(-si) turinio kokybės kriterijų pritaikomumo išraiška turi būti 80%.</t>
  </si>
  <si>
    <t>Mokymosi turiniui yra suteikta informacija dėl autorinių teisių ir turinio panaudos galimybių</t>
  </si>
  <si>
    <t xml:space="preserve">Mokymosi turinio medžiaga (tekstas, paveikslėliai, straipsniai, grafikai, vaizdo ir garso medžiaga) atitinka autorinių teisių nuostatas ir yra tinkamai cituojama </t>
  </si>
  <si>
    <t>Pagrindinės mokymoti turinio dalys (sąvokos ir pan.) yra išskirtos</t>
  </si>
  <si>
    <t>Stiliaus elementai (šrifto dydis, formatas, pristatymai ir kt.) yra tinkami ir dera tarpusavyje</t>
  </si>
  <si>
    <t xml:space="preserve">Besimokantieji yra skatinami prisistatyti naudojant skirtingas IT priemonės (pvz., Moodle aplinkoje susikurti profilį) </t>
  </si>
  <si>
    <t>Pateikta informacija apie techninę/technologinę pagalbą mokantis</t>
  </si>
  <si>
    <t>0 - netaikoma; 1 -  planuota, bet neįgyvendinta; 2 - dalinai įgyvendinta; 3 - pilnai įgyvendinta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</si>
</sst>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0" x14ac:knownFonts="1">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11"/>
      <color rgb="FFFF0000"/>
      <name val="Calibri"/>
      <family val="2"/>
      <charset val="186"/>
      <scheme val="minor"/>
    </font>
    <font>
      <b/>
      <sz val="11"/>
      <color theme="1"/>
      <name val="Calibri"/>
      <family val="2"/>
      <charset val="186"/>
      <scheme val="minor"/>
    </font>
    <font>
      <b/>
      <i/>
      <sz val="11"/>
      <color theme="1"/>
      <name val="Calibri"/>
      <family val="2"/>
      <charset val="186"/>
      <scheme val="minor"/>
    </font>
    <font>
      <b/>
      <sz val="10"/>
      <color rgb="FF000000"/>
      <name val="Arial"/>
      <family val="2"/>
    </font>
    <font>
      <i/>
      <sz val="11"/>
      <color theme="1"/>
      <name val="Calibri"/>
      <family val="2"/>
      <charset val="186"/>
      <scheme val="minor"/>
    </font>
    <font>
      <b/>
      <sz val="11"/>
      <color theme="1"/>
      <name val="Calibri"/>
      <family val="2"/>
      <scheme val="minor"/>
    </font>
    <font>
      <sz val="11"/>
      <color rgb="FFFF0000"/>
      <name val="Calibri"/>
      <family val="2"/>
      <charset val="186"/>
      <scheme val="minor"/>
    </font>
    <font>
      <b/>
      <sz val="8"/>
      <color indexed="8"/>
      <name val="Calibri"/>
      <family val="2"/>
    </font>
    <font>
      <b/>
      <sz val="11"/>
      <name val="Calibri"/>
      <family val="2"/>
    </font>
    <font>
      <i/>
      <sz val="11"/>
      <color theme="1"/>
      <name val="Calibri"/>
      <family val="2"/>
      <scheme val="minor"/>
    </font>
    <font>
      <b/>
      <sz val="11"/>
      <name val="Calibri"/>
      <family val="2"/>
      <charset val="186"/>
      <scheme val="minor"/>
    </font>
    <font>
      <sz val="10"/>
      <color theme="1"/>
      <name val="Calibri"/>
      <family val="2"/>
      <charset val="186"/>
      <scheme val="minor"/>
    </font>
    <font>
      <sz val="10"/>
      <name val="Calibri"/>
      <family val="2"/>
      <charset val="186"/>
      <scheme val="minor"/>
    </font>
    <font>
      <sz val="9"/>
      <color indexed="81"/>
      <name val="Tahoma"/>
      <family val="2"/>
    </font>
    <font>
      <b/>
      <sz val="9"/>
      <color indexed="81"/>
      <name val="Tahoma"/>
      <family val="2"/>
    </font>
    <font>
      <b/>
      <sz val="11"/>
      <color rgb="FF0070C0"/>
      <name val="Calibri"/>
      <family val="2"/>
      <charset val="186"/>
      <scheme val="minor"/>
    </font>
    <font>
      <sz val="11"/>
      <color theme="1"/>
      <name val="Calibri"/>
      <family val="2"/>
      <charset val="186"/>
      <scheme val="minor"/>
    </font>
    <font>
      <sz val="11"/>
      <name val="Calibri"/>
      <family val="2"/>
      <charset val="186"/>
      <scheme val="minor"/>
    </font>
    <font>
      <b/>
      <sz val="11"/>
      <name val="Calibri"/>
      <family val="2"/>
      <charset val="186"/>
    </font>
    <font>
      <sz val="9"/>
      <color rgb="FF000000"/>
      <name val="Tahoma"/>
      <family val="2"/>
    </font>
    <font>
      <b/>
      <sz val="9"/>
      <color rgb="FF000000"/>
      <name val="Tahoma"/>
      <family val="2"/>
    </font>
    <font>
      <sz val="11"/>
      <color theme="0"/>
      <name val="Calibri"/>
      <family val="2"/>
      <charset val="186"/>
      <scheme val="minor"/>
    </font>
  </fonts>
  <fills count="7">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indexed="5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ck">
        <color indexed="10"/>
      </bottom>
      <diagonal/>
    </border>
    <border>
      <left/>
      <right style="thick">
        <color indexed="10"/>
      </right>
      <top/>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rgb="FFFF0000"/>
      </left>
      <right style="medium">
        <color rgb="FFFF0000"/>
      </right>
      <top/>
      <bottom style="medium">
        <color rgb="FFFF0000"/>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s>
  <cellStyleXfs count="2">
    <xf numFmtId="0" fontId="0" fillId="0" borderId="0"/>
    <xf numFmtId="9" fontId="24" fillId="0" borderId="0" applyFont="0" applyFill="0" applyBorder="0" applyAlignment="0" applyProtection="0"/>
  </cellStyleXfs>
  <cellXfs count="159">
    <xf numFmtId="0" fontId="0" fillId="0" borderId="0" xfId="0"/>
    <xf numFmtId="0" fontId="0" fillId="0" borderId="2" xfId="0" applyBorder="1"/>
    <xf numFmtId="0" fontId="0" fillId="0" borderId="3"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5" fillId="0" borderId="0" xfId="0" applyFont="1"/>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wrapText="1"/>
    </xf>
    <xf numFmtId="0" fontId="10" fillId="0" borderId="0" xfId="0" applyFont="1" applyAlignment="1">
      <alignment horizontal="left" vertical="top"/>
    </xf>
    <xf numFmtId="0" fontId="12" fillId="0" borderId="0" xfId="0" applyFont="1" applyBorder="1" applyAlignment="1">
      <alignment horizontal="center" vertical="top"/>
    </xf>
    <xf numFmtId="0" fontId="0" fillId="0" borderId="0" xfId="0" applyBorder="1" applyAlignment="1">
      <alignment horizontal="left" vertical="top"/>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center" vertical="top"/>
    </xf>
    <xf numFmtId="10" fontId="0" fillId="0" borderId="1" xfId="0" applyNumberFormat="1" applyBorder="1" applyAlignment="1">
      <alignment horizontal="center" vertical="top"/>
    </xf>
    <xf numFmtId="0" fontId="15" fillId="0" borderId="0" xfId="0" applyFont="1"/>
    <xf numFmtId="0" fontId="0" fillId="0" borderId="0" xfId="0" applyAlignment="1">
      <alignment vertical="center" wrapText="1"/>
    </xf>
    <xf numFmtId="0" fontId="1" fillId="3" borderId="0" xfId="0" applyFont="1" applyFill="1"/>
    <xf numFmtId="0" fontId="0" fillId="2" borderId="0" xfId="0" applyFill="1" applyAlignment="1">
      <alignment vertical="center" wrapText="1"/>
    </xf>
    <xf numFmtId="0" fontId="2" fillId="0" borderId="0" xfId="0" applyFont="1" applyAlignment="1">
      <alignment horizontal="left"/>
    </xf>
    <xf numFmtId="10" fontId="13" fillId="2" borderId="4" xfId="0" applyNumberFormat="1" applyFont="1" applyFill="1" applyBorder="1"/>
    <xf numFmtId="10" fontId="16" fillId="0" borderId="5" xfId="0" applyNumberFormat="1" applyFont="1" applyBorder="1" applyAlignment="1">
      <alignment horizontal="center"/>
    </xf>
    <xf numFmtId="10" fontId="16" fillId="0" borderId="4" xfId="0" applyNumberFormat="1" applyFont="1" applyBorder="1" applyAlignment="1">
      <alignment horizontal="center"/>
    </xf>
    <xf numFmtId="0" fontId="4" fillId="3" borderId="0" xfId="0" applyFont="1" applyFill="1"/>
    <xf numFmtId="0" fontId="5" fillId="3" borderId="0" xfId="0" applyFont="1" applyFill="1"/>
    <xf numFmtId="0" fontId="18" fillId="2" borderId="0" xfId="0" applyFont="1" applyFill="1" applyAlignment="1">
      <alignment horizontal="left" vertical="top"/>
    </xf>
    <xf numFmtId="0" fontId="19" fillId="0" borderId="0" xfId="0" applyFont="1" applyAlignment="1">
      <alignment horizontal="left" vertical="top"/>
    </xf>
    <xf numFmtId="0" fontId="19" fillId="0" borderId="1" xfId="0" applyFont="1" applyBorder="1" applyAlignment="1">
      <alignment horizontal="center" vertical="top"/>
    </xf>
    <xf numFmtId="10" fontId="13" fillId="0" borderId="0" xfId="0" applyNumberFormat="1" applyFont="1" applyBorder="1" applyAlignment="1">
      <alignment horizontal="left" vertical="top"/>
    </xf>
    <xf numFmtId="0" fontId="9" fillId="0" borderId="1" xfId="0" applyFont="1" applyBorder="1" applyAlignment="1">
      <alignment horizontal="left" vertical="top"/>
    </xf>
    <xf numFmtId="0" fontId="0" fillId="0" borderId="1" xfId="0" applyBorder="1" applyAlignment="1">
      <alignment horizontal="left" vertical="top"/>
    </xf>
    <xf numFmtId="0" fontId="19" fillId="0" borderId="1" xfId="0" applyFont="1" applyBorder="1" applyAlignment="1">
      <alignment horizontal="left" vertical="top"/>
    </xf>
    <xf numFmtId="0" fontId="20" fillId="0" borderId="1" xfId="0" applyFont="1" applyBorder="1" applyAlignment="1">
      <alignment horizontal="left" vertical="top" wrapText="1"/>
    </xf>
    <xf numFmtId="0" fontId="19" fillId="0" borderId="1" xfId="0" applyFont="1" applyBorder="1" applyAlignment="1">
      <alignment horizontal="left" vertical="top" wrapText="1"/>
    </xf>
    <xf numFmtId="0" fontId="17" fillId="0" borderId="0" xfId="0" applyFont="1" applyAlignment="1">
      <alignment horizontal="right" vertical="top"/>
    </xf>
    <xf numFmtId="0" fontId="17" fillId="0" borderId="0" xfId="0" applyFont="1" applyAlignment="1">
      <alignment horizontal="center" vertical="top"/>
    </xf>
    <xf numFmtId="0" fontId="17" fillId="0" borderId="0" xfId="0" applyFont="1" applyBorder="1" applyAlignment="1">
      <alignment horizontal="left" vertical="top"/>
    </xf>
    <xf numFmtId="9" fontId="13" fillId="0" borderId="10"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13" fillId="5" borderId="4" xfId="0" applyNumberFormat="1" applyFont="1" applyFill="1" applyBorder="1"/>
    <xf numFmtId="0" fontId="9" fillId="0" borderId="1" xfId="0" applyFont="1" applyBorder="1" applyAlignment="1">
      <alignment horizontal="left" vertical="top"/>
    </xf>
    <xf numFmtId="0" fontId="17" fillId="0" borderId="0" xfId="0" applyFont="1" applyBorder="1" applyAlignment="1">
      <alignment horizontal="right" vertical="top"/>
    </xf>
    <xf numFmtId="164" fontId="19" fillId="2" borderId="1" xfId="1" applyNumberFormat="1" applyFont="1" applyFill="1" applyBorder="1" applyAlignment="1">
      <alignment horizontal="center" vertical="top"/>
    </xf>
    <xf numFmtId="164" fontId="19" fillId="5" borderId="1" xfId="1" applyNumberFormat="1" applyFont="1" applyFill="1" applyBorder="1" applyAlignment="1">
      <alignment horizontal="center" vertical="top"/>
    </xf>
    <xf numFmtId="0" fontId="20" fillId="0" borderId="1" xfId="0" applyFont="1" applyBorder="1" applyAlignment="1">
      <alignment horizontal="left" vertical="center" wrapText="1"/>
    </xf>
    <xf numFmtId="0" fontId="19" fillId="0" borderId="1" xfId="0" applyFont="1" applyBorder="1" applyAlignment="1">
      <alignment horizontal="left" vertical="center" wrapText="1"/>
    </xf>
    <xf numFmtId="9" fontId="9" fillId="0" borderId="1" xfId="1" applyFont="1" applyBorder="1" applyAlignment="1">
      <alignment horizontal="left" vertical="top"/>
    </xf>
    <xf numFmtId="0" fontId="20" fillId="0" borderId="1" xfId="0" applyFont="1" applyBorder="1" applyAlignment="1">
      <alignment horizontal="center" vertical="top"/>
    </xf>
    <xf numFmtId="0" fontId="9" fillId="0" borderId="11" xfId="0" applyFont="1" applyBorder="1" applyAlignment="1">
      <alignment horizontal="left" vertical="top"/>
    </xf>
    <xf numFmtId="0" fontId="8" fillId="0" borderId="9" xfId="0" applyFont="1" applyBorder="1" applyAlignment="1">
      <alignment horizontal="left" vertical="top"/>
    </xf>
    <xf numFmtId="0" fontId="9" fillId="0" borderId="6" xfId="0" applyFont="1" applyBorder="1" applyAlignment="1">
      <alignment horizontal="left" vertical="center" wrapText="1"/>
    </xf>
    <xf numFmtId="0" fontId="23" fillId="2" borderId="1" xfId="0" applyFont="1" applyFill="1" applyBorder="1" applyAlignment="1">
      <alignment horizontal="center" wrapText="1"/>
    </xf>
    <xf numFmtId="0" fontId="18" fillId="5" borderId="1" xfId="0" applyFont="1" applyFill="1" applyBorder="1" applyAlignment="1">
      <alignment horizontal="center" wrapText="1"/>
    </xf>
    <xf numFmtId="0" fontId="18" fillId="2" borderId="1" xfId="0" applyFont="1" applyFill="1" applyBorder="1" applyAlignment="1">
      <alignment horizontal="center" vertical="top"/>
    </xf>
    <xf numFmtId="0" fontId="18" fillId="5" borderId="1" xfId="0" applyFont="1" applyFill="1" applyBorder="1" applyAlignment="1">
      <alignment horizontal="center" vertical="top" wrapText="1"/>
    </xf>
    <xf numFmtId="0" fontId="0" fillId="0" borderId="6" xfId="0" applyBorder="1" applyAlignment="1">
      <alignment horizontal="left" vertical="top"/>
    </xf>
    <xf numFmtId="0" fontId="9" fillId="2" borderId="1" xfId="0" applyFont="1" applyFill="1" applyBorder="1" applyAlignment="1">
      <alignment horizontal="center" vertical="top" wrapText="1"/>
    </xf>
    <xf numFmtId="0" fontId="10" fillId="0" borderId="12" xfId="0" applyFont="1" applyBorder="1" applyAlignment="1">
      <alignment horizontal="left" vertical="top"/>
    </xf>
    <xf numFmtId="1" fontId="10" fillId="0" borderId="13" xfId="0" applyNumberFormat="1" applyFont="1" applyBorder="1" applyAlignment="1">
      <alignment horizontal="center" vertical="top"/>
    </xf>
    <xf numFmtId="0" fontId="10" fillId="0" borderId="13" xfId="0" applyFont="1" applyBorder="1" applyAlignment="1">
      <alignment horizontal="left" vertical="top"/>
    </xf>
    <xf numFmtId="10" fontId="13" fillId="0" borderId="10" xfId="0" applyNumberFormat="1" applyFont="1" applyBorder="1" applyAlignment="1">
      <alignment horizontal="center" vertical="top"/>
    </xf>
    <xf numFmtId="0" fontId="9" fillId="0" borderId="7" xfId="0" applyFont="1" applyBorder="1" applyAlignment="1">
      <alignment vertical="top"/>
    </xf>
    <xf numFmtId="0" fontId="9" fillId="2" borderId="1" xfId="0" applyFont="1" applyFill="1" applyBorder="1" applyAlignment="1">
      <alignment horizontal="center" vertical="top"/>
    </xf>
    <xf numFmtId="0" fontId="0" fillId="0" borderId="14" xfId="0" applyBorder="1" applyAlignment="1">
      <alignment horizontal="left" vertical="top"/>
    </xf>
    <xf numFmtId="9" fontId="13" fillId="0" borderId="10" xfId="0" applyNumberFormat="1" applyFont="1" applyBorder="1" applyAlignment="1">
      <alignment horizontal="center" vertical="center"/>
    </xf>
    <xf numFmtId="164" fontId="0" fillId="0" borderId="1" xfId="0" applyNumberFormat="1" applyBorder="1" applyAlignment="1">
      <alignment horizontal="center" vertical="top"/>
    </xf>
    <xf numFmtId="0" fontId="9" fillId="0" borderId="12" xfId="0" applyFont="1" applyBorder="1" applyAlignment="1">
      <alignment horizontal="left" vertical="top" wrapText="1"/>
    </xf>
    <xf numFmtId="0" fontId="0" fillId="0" borderId="6"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7" xfId="0" applyBorder="1" applyAlignment="1">
      <alignment horizontal="left" vertical="top"/>
    </xf>
    <xf numFmtId="10" fontId="13" fillId="0" borderId="15" xfId="0" applyNumberFormat="1" applyFont="1" applyBorder="1" applyAlignment="1">
      <alignment horizontal="left" vertical="top"/>
    </xf>
    <xf numFmtId="0" fontId="9" fillId="0" borderId="9" xfId="0" applyFont="1" applyBorder="1" applyAlignment="1">
      <alignment horizontal="left" vertical="top" wrapText="1"/>
    </xf>
    <xf numFmtId="0" fontId="9" fillId="0" borderId="9" xfId="0" applyFont="1" applyBorder="1" applyAlignment="1">
      <alignment horizontal="left" vertical="top"/>
    </xf>
    <xf numFmtId="0" fontId="9" fillId="0" borderId="12" xfId="0" applyFont="1" applyBorder="1" applyAlignment="1">
      <alignment horizontal="left" vertical="top"/>
    </xf>
    <xf numFmtId="0" fontId="9" fillId="0" borderId="6" xfId="0" applyFont="1" applyBorder="1" applyAlignment="1">
      <alignment horizontal="left" vertical="top" wrapText="1"/>
    </xf>
    <xf numFmtId="0" fontId="11" fillId="0" borderId="6" xfId="0" applyFont="1" applyBorder="1" applyAlignment="1">
      <alignment horizontal="left" vertical="top" wrapText="1"/>
    </xf>
    <xf numFmtId="0" fontId="12" fillId="0" borderId="0" xfId="0" applyFont="1" applyAlignment="1">
      <alignment horizontal="center" vertical="top"/>
    </xf>
    <xf numFmtId="0" fontId="11" fillId="0" borderId="9" xfId="0" applyFont="1" applyBorder="1" applyAlignment="1">
      <alignment horizontal="left" vertical="top" wrapText="1"/>
    </xf>
    <xf numFmtId="0" fontId="0" fillId="0" borderId="9" xfId="0" applyBorder="1" applyAlignment="1">
      <alignment horizontal="center" vertical="top"/>
    </xf>
    <xf numFmtId="165" fontId="10" fillId="0" borderId="13" xfId="0" applyNumberFormat="1" applyFont="1" applyBorder="1" applyAlignment="1">
      <alignment horizontal="left" vertical="top"/>
    </xf>
    <xf numFmtId="0" fontId="19" fillId="0" borderId="1"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0" fillId="0" borderId="0" xfId="0" applyFont="1" applyAlignment="1">
      <alignment horizontal="left" vertical="top"/>
    </xf>
    <xf numFmtId="0" fontId="18" fillId="2" borderId="0" xfId="0" applyFont="1" applyFill="1" applyAlignment="1">
      <alignment horizontal="left" vertical="top"/>
    </xf>
    <xf numFmtId="0" fontId="20" fillId="0" borderId="1" xfId="0" applyFont="1" applyBorder="1" applyAlignment="1">
      <alignment horizontal="left" vertical="top" wrapText="1"/>
    </xf>
    <xf numFmtId="0" fontId="19"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0" xfId="0" applyFont="1" applyAlignment="1">
      <alignment horizontal="right" vertical="top"/>
    </xf>
    <xf numFmtId="0" fontId="17" fillId="0" borderId="0" xfId="0" applyFont="1" applyAlignment="1">
      <alignment horizontal="right" vertical="top"/>
    </xf>
    <xf numFmtId="0" fontId="18" fillId="2"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26" fillId="6" borderId="7" xfId="0" applyFont="1" applyFill="1" applyBorder="1" applyAlignment="1">
      <alignment horizontal="center" vertical="top" wrapText="1"/>
    </xf>
    <xf numFmtId="0" fontId="0" fillId="4" borderId="26" xfId="0" applyFill="1" applyBorder="1" applyAlignment="1">
      <alignment horizontal="center" vertical="center"/>
    </xf>
    <xf numFmtId="0" fontId="1" fillId="4" borderId="28" xfId="0" applyFont="1" applyFill="1" applyBorder="1" applyAlignment="1">
      <alignment horizontal="center" vertical="center" wrapText="1"/>
    </xf>
    <xf numFmtId="0" fontId="1" fillId="4" borderId="14"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8" xfId="0" applyFont="1" applyFill="1" applyBorder="1" applyAlignment="1">
      <alignment horizontal="center" vertical="center"/>
    </xf>
    <xf numFmtId="0" fontId="0" fillId="0" borderId="0" xfId="0" applyBorder="1" applyAlignment="1">
      <alignment horizontal="center" wrapText="1"/>
    </xf>
    <xf numFmtId="0" fontId="0" fillId="2" borderId="9"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17" fillId="0" borderId="9"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1" fillId="4" borderId="23" xfId="0" applyFont="1" applyFill="1" applyBorder="1" applyAlignment="1">
      <alignment horizontal="center" wrapText="1"/>
    </xf>
    <xf numFmtId="0" fontId="1" fillId="4" borderId="24" xfId="0" applyFont="1" applyFill="1" applyBorder="1" applyAlignment="1">
      <alignment horizontal="center" wrapText="1"/>
    </xf>
    <xf numFmtId="0" fontId="1" fillId="4" borderId="25" xfId="0" applyFont="1" applyFill="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0" fillId="4" borderId="1" xfId="0" applyFill="1" applyBorder="1" applyAlignment="1">
      <alignment horizontal="center" wrapText="1"/>
    </xf>
    <xf numFmtId="0" fontId="1" fillId="4" borderId="22" xfId="0" applyFont="1" applyFill="1" applyBorder="1" applyAlignment="1">
      <alignment horizontal="center" vertical="center" wrapText="1"/>
    </xf>
    <xf numFmtId="0" fontId="1" fillId="3" borderId="9"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27"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26" xfId="0" applyFont="1" applyFill="1" applyBorder="1" applyAlignment="1" applyProtection="1">
      <alignment horizontal="center" vertical="center" wrapText="1"/>
      <protection locked="0"/>
    </xf>
    <xf numFmtId="0" fontId="0" fillId="0" borderId="17"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25" fillId="0" borderId="1" xfId="0" applyFont="1" applyBorder="1" applyAlignment="1" applyProtection="1">
      <alignment horizontal="center" vertical="top" wrapText="1"/>
      <protection locked="0"/>
    </xf>
    <xf numFmtId="0" fontId="25" fillId="0" borderId="17" xfId="0" applyFont="1" applyBorder="1" applyAlignment="1" applyProtection="1">
      <alignment horizontal="center" vertical="top" wrapText="1"/>
      <protection locked="0"/>
    </xf>
    <xf numFmtId="0" fontId="25" fillId="0" borderId="18" xfId="0" applyFont="1" applyBorder="1" applyAlignment="1" applyProtection="1">
      <alignment horizontal="center" vertical="top" wrapText="1"/>
      <protection locked="0"/>
    </xf>
    <xf numFmtId="0" fontId="25" fillId="0" borderId="11" xfId="0" applyFont="1" applyBorder="1" applyAlignment="1" applyProtection="1">
      <alignment horizontal="center" vertical="top" wrapText="1"/>
      <protection locked="0"/>
    </xf>
    <xf numFmtId="0" fontId="0" fillId="0" borderId="1" xfId="0" applyBorder="1" applyAlignment="1">
      <alignment horizontal="center" vertical="top" wrapText="1"/>
    </xf>
    <xf numFmtId="0" fontId="13" fillId="4" borderId="0" xfId="0" applyFont="1" applyFill="1" applyAlignment="1">
      <alignment horizontal="center" vertical="center" wrapText="1"/>
    </xf>
    <xf numFmtId="0" fontId="0" fillId="4" borderId="0" xfId="0" applyFill="1" applyAlignment="1">
      <alignment horizontal="center" wrapText="1"/>
    </xf>
    <xf numFmtId="0" fontId="9" fillId="0" borderId="9" xfId="0" applyFont="1" applyBorder="1" applyAlignment="1">
      <alignment horizontal="right" vertical="top"/>
    </xf>
    <xf numFmtId="0" fontId="9" fillId="0" borderId="6" xfId="0" applyFont="1" applyBorder="1" applyAlignment="1">
      <alignment horizontal="right" vertical="top"/>
    </xf>
    <xf numFmtId="0" fontId="9" fillId="0" borderId="7" xfId="0" applyFont="1" applyBorder="1" applyAlignment="1">
      <alignment horizontal="right" vertical="top"/>
    </xf>
    <xf numFmtId="0" fontId="13" fillId="0" borderId="14" xfId="0" applyFont="1" applyBorder="1" applyAlignment="1">
      <alignment horizontal="right" vertical="top"/>
    </xf>
    <xf numFmtId="0" fontId="17" fillId="0" borderId="0" xfId="0" applyFont="1" applyAlignment="1">
      <alignment horizontal="right" vertical="top"/>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vertical="top"/>
      <protection locked="0"/>
    </xf>
    <xf numFmtId="0" fontId="25" fillId="0" borderId="16" xfId="0" applyFont="1" applyBorder="1" applyAlignment="1" applyProtection="1">
      <alignment horizontal="center" vertical="top" wrapText="1"/>
      <protection locked="0"/>
    </xf>
    <xf numFmtId="0" fontId="25" fillId="0" borderId="12" xfId="0" applyFont="1" applyBorder="1" applyAlignment="1" applyProtection="1">
      <alignment horizontal="center" vertical="top" wrapText="1"/>
      <protection locked="0"/>
    </xf>
    <xf numFmtId="0" fontId="29" fillId="0" borderId="0" xfId="0" applyFont="1" applyAlignment="1">
      <alignment horizontal="left" vertical="top"/>
    </xf>
  </cellXfs>
  <cellStyles count="2">
    <cellStyle name="Normal" xfId="0" builtinId="0"/>
    <cellStyle name="Per cent" xfId="1" builtinId="5"/>
  </cellStyles>
  <dxfs count="0"/>
  <tableStyles count="0" defaultTableStyle="TableStyleMedium9" defaultPivotStyle="PivotStyleLight16"/>
  <colors>
    <mruColors>
      <color rgb="FF7BD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990600</xdr:colOff>
      <xdr:row>26</xdr:row>
      <xdr:rowOff>95250</xdr:rowOff>
    </xdr:from>
    <xdr:to>
      <xdr:col>10</xdr:col>
      <xdr:colOff>1828800</xdr:colOff>
      <xdr:row>27</xdr:row>
      <xdr:rowOff>180975</xdr:rowOff>
    </xdr:to>
    <xdr:pic>
      <xdr:nvPicPr>
        <xdr:cNvPr id="8193" name="Picture 1" descr="Creative Commons licencija">
          <a:hlinkClick xmlns:r="http://schemas.openxmlformats.org/officeDocument/2006/relationships" r:id="rId1"/>
          <a:extLst>
            <a:ext uri="{FF2B5EF4-FFF2-40B4-BE49-F238E27FC236}">
              <a16:creationId xmlns:a16="http://schemas.microsoft.com/office/drawing/2014/main" id="{00000000-0008-0000-0000-0000012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534150" y="8782050"/>
          <a:ext cx="838200" cy="295275"/>
        </a:xfrm>
        <a:prstGeom prst="rect">
          <a:avLst/>
        </a:prstGeom>
        <a:noFill/>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4" name="Picture 3" descr="eu-flag.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srcRect t="22656" r="87190" b="16406"/>
        <a:stretch>
          <a:fillRect/>
        </a:stretch>
      </xdr:blipFill>
      <xdr:spPr>
        <a:xfrm>
          <a:off x="0" y="19049"/>
          <a:ext cx="1143000" cy="749193"/>
        </a:xfrm>
        <a:prstGeom prst="rect">
          <a:avLst/>
        </a:prstGeom>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6" name="Picture 1" descr="Creative Commons licencija">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2667000"/>
          <a:ext cx="838200" cy="295275"/>
        </a:xfrm>
        <a:prstGeom prst="rect">
          <a:avLst/>
        </a:prstGeom>
        <a:noFill/>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7" name="Picture 1" descr="Creative Commons licencija">
          <a:hlinkClick xmlns:r="http://schemas.openxmlformats.org/officeDocument/2006/relationships" r:id="rId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24525" y="2571750"/>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9525</xdr:colOff>
      <xdr:row>46</xdr:row>
      <xdr:rowOff>295275</xdr:rowOff>
    </xdr:to>
    <xdr:pic>
      <xdr:nvPicPr>
        <xdr:cNvPr id="3" name="Picture 1" descr="Creative Commons licencija">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46</xdr:row>
      <xdr:rowOff>0</xdr:rowOff>
    </xdr:from>
    <xdr:to>
      <xdr:col>10</xdr:col>
      <xdr:colOff>837334</xdr:colOff>
      <xdr:row>46</xdr:row>
      <xdr:rowOff>295275</xdr:rowOff>
    </xdr:to>
    <xdr:pic>
      <xdr:nvPicPr>
        <xdr:cNvPr id="4" name="Picture 1" descr="Creative Commons licencija">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295275</xdr:rowOff>
    </xdr:to>
    <xdr:pic>
      <xdr:nvPicPr>
        <xdr:cNvPr id="2" name="Picture 1" descr="Creative Commons licencija">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33</xdr:row>
      <xdr:rowOff>0</xdr:rowOff>
    </xdr:from>
    <xdr:to>
      <xdr:col>10</xdr:col>
      <xdr:colOff>838200</xdr:colOff>
      <xdr:row>33</xdr:row>
      <xdr:rowOff>295275</xdr:rowOff>
    </xdr:to>
    <xdr:pic>
      <xdr:nvPicPr>
        <xdr:cNvPr id="4" name="Picture 1" descr="Creative Commons licencija">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104775</xdr:rowOff>
    </xdr:to>
    <xdr:pic>
      <xdr:nvPicPr>
        <xdr:cNvPr id="2" name="Picture 1" descr="Creative Commons licencija">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9</xdr:col>
      <xdr:colOff>0</xdr:colOff>
      <xdr:row>38</xdr:row>
      <xdr:rowOff>0</xdr:rowOff>
    </xdr:from>
    <xdr:to>
      <xdr:col>9</xdr:col>
      <xdr:colOff>0</xdr:colOff>
      <xdr:row>38</xdr:row>
      <xdr:rowOff>295275</xdr:rowOff>
    </xdr:to>
    <xdr:pic>
      <xdr:nvPicPr>
        <xdr:cNvPr id="4" name="Picture 3" descr="Creative Commons licencija">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705725" y="11077575"/>
          <a:ext cx="0" cy="295275"/>
        </a:xfrm>
        <a:prstGeom prst="rect">
          <a:avLst/>
        </a:prstGeom>
        <a:noFill/>
      </xdr:spPr>
    </xdr:pic>
    <xdr:clientData/>
  </xdr:twoCellAnchor>
  <xdr:twoCellAnchor editAs="oneCell">
    <xdr:from>
      <xdr:col>9</xdr:col>
      <xdr:colOff>0</xdr:colOff>
      <xdr:row>38</xdr:row>
      <xdr:rowOff>0</xdr:rowOff>
    </xdr:from>
    <xdr:to>
      <xdr:col>9</xdr:col>
      <xdr:colOff>838200</xdr:colOff>
      <xdr:row>38</xdr:row>
      <xdr:rowOff>295275</xdr:rowOff>
    </xdr:to>
    <xdr:pic>
      <xdr:nvPicPr>
        <xdr:cNvPr id="5" name="Picture 1" descr="Creative Commons licencija">
          <a:hlinkClick xmlns:r="http://schemas.openxmlformats.org/officeDocument/2006/relationships" r:id="rId1"/>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295275</xdr:rowOff>
    </xdr:to>
    <xdr:pic>
      <xdr:nvPicPr>
        <xdr:cNvPr id="2" name="Picture 1" descr="Creative Commons licencija">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26</xdr:row>
      <xdr:rowOff>0</xdr:rowOff>
    </xdr:from>
    <xdr:to>
      <xdr:col>10</xdr:col>
      <xdr:colOff>838200</xdr:colOff>
      <xdr:row>26</xdr:row>
      <xdr:rowOff>295275</xdr:rowOff>
    </xdr:to>
    <xdr:pic>
      <xdr:nvPicPr>
        <xdr:cNvPr id="3" name="Picture 1" descr="Creative Commons licencija">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28"/>
  <sheetViews>
    <sheetView topLeftCell="A6" zoomScaleNormal="100" workbookViewId="0">
      <selection activeCell="E25" sqref="E25"/>
    </sheetView>
  </sheetViews>
  <sheetFormatPr baseColWidth="10" defaultColWidth="8.83203125" defaultRowHeight="15" x14ac:dyDescent="0.2"/>
  <cols>
    <col min="1" max="1" width="2.33203125" customWidth="1"/>
    <col min="2" max="2" width="12.5" customWidth="1"/>
    <col min="4" max="4" width="3" customWidth="1"/>
    <col min="7" max="7" width="5.33203125" customWidth="1"/>
    <col min="8" max="8" width="4" customWidth="1"/>
    <col min="9" max="9" width="4.33203125" customWidth="1"/>
    <col min="10" max="10" width="24.33203125" customWidth="1"/>
    <col min="11" max="11" width="55.1640625" customWidth="1"/>
  </cols>
  <sheetData>
    <row r="1" spans="2:18" ht="59.25" customHeight="1" thickBot="1" x14ac:dyDescent="0.25">
      <c r="C1" s="106" t="s">
        <v>193</v>
      </c>
      <c r="D1" s="106"/>
      <c r="E1" s="106"/>
      <c r="F1" s="106"/>
      <c r="G1" s="106"/>
      <c r="H1" s="106"/>
      <c r="I1" s="106"/>
      <c r="J1" s="106"/>
      <c r="K1" s="106"/>
    </row>
    <row r="2" spans="2:18" s="21" customFormat="1" ht="21.75" customHeight="1" x14ac:dyDescent="0.2">
      <c r="B2" s="113" t="s">
        <v>197</v>
      </c>
      <c r="C2" s="114"/>
      <c r="D2" s="114"/>
      <c r="E2" s="114"/>
      <c r="F2" s="114"/>
      <c r="G2" s="114"/>
      <c r="H2" s="114"/>
      <c r="I2" s="114"/>
      <c r="J2" s="114"/>
      <c r="K2" s="115"/>
      <c r="L2"/>
      <c r="M2"/>
      <c r="N2"/>
      <c r="O2"/>
      <c r="P2"/>
      <c r="Q2"/>
      <c r="R2"/>
    </row>
    <row r="3" spans="2:18" s="21" customFormat="1" ht="32.25" customHeight="1" x14ac:dyDescent="0.2">
      <c r="B3" s="133" t="s">
        <v>198</v>
      </c>
      <c r="C3" s="130"/>
      <c r="D3" s="130"/>
      <c r="E3" s="137" t="s">
        <v>199</v>
      </c>
      <c r="F3" s="137"/>
      <c r="G3" s="137"/>
      <c r="H3" s="137"/>
      <c r="I3" s="137"/>
      <c r="J3" s="137"/>
      <c r="K3" s="138"/>
      <c r="L3"/>
      <c r="M3"/>
      <c r="N3"/>
      <c r="O3"/>
      <c r="P3"/>
      <c r="Q3"/>
      <c r="R3"/>
    </row>
    <row r="4" spans="2:18" s="21" customFormat="1" ht="32.25" customHeight="1" x14ac:dyDescent="0.2">
      <c r="B4" s="133" t="s">
        <v>194</v>
      </c>
      <c r="C4" s="130"/>
      <c r="D4" s="130"/>
      <c r="E4" s="134" t="s">
        <v>200</v>
      </c>
      <c r="F4" s="135"/>
      <c r="G4" s="135"/>
      <c r="H4" s="135"/>
      <c r="I4" s="135"/>
      <c r="J4" s="135"/>
      <c r="K4" s="136"/>
      <c r="L4"/>
      <c r="M4"/>
      <c r="N4"/>
      <c r="O4"/>
      <c r="P4"/>
      <c r="Q4"/>
      <c r="R4"/>
    </row>
    <row r="5" spans="2:18" s="21" customFormat="1" ht="32.25" customHeight="1" x14ac:dyDescent="0.2">
      <c r="B5" s="100" t="s">
        <v>196</v>
      </c>
      <c r="C5" s="101"/>
      <c r="D5" s="102"/>
      <c r="E5" s="127" t="s">
        <v>28</v>
      </c>
      <c r="F5" s="128"/>
      <c r="G5" s="128"/>
      <c r="H5" s="128"/>
      <c r="I5" s="128"/>
      <c r="J5" s="128"/>
      <c r="K5" s="129"/>
      <c r="L5"/>
      <c r="M5"/>
      <c r="N5"/>
      <c r="O5"/>
      <c r="P5"/>
      <c r="Q5"/>
      <c r="R5"/>
    </row>
    <row r="6" spans="2:18" s="21" customFormat="1" ht="32.25" customHeight="1" x14ac:dyDescent="0.2">
      <c r="B6" s="103"/>
      <c r="C6" s="104"/>
      <c r="D6" s="105"/>
      <c r="E6" s="130" t="s">
        <v>201</v>
      </c>
      <c r="F6" s="130"/>
      <c r="G6" s="130"/>
      <c r="H6" s="130"/>
      <c r="I6" s="130"/>
      <c r="J6" s="130"/>
      <c r="K6" s="131"/>
      <c r="L6"/>
      <c r="M6"/>
      <c r="N6"/>
      <c r="O6"/>
      <c r="P6"/>
      <c r="Q6"/>
      <c r="R6"/>
    </row>
    <row r="7" spans="2:18" s="21" customFormat="1" ht="32.25" customHeight="1" x14ac:dyDescent="0.2">
      <c r="B7" s="125" t="s">
        <v>156</v>
      </c>
      <c r="C7" s="126"/>
      <c r="D7" s="126"/>
      <c r="E7" s="132" t="s">
        <v>29</v>
      </c>
      <c r="F7" s="132"/>
      <c r="G7" s="132"/>
      <c r="H7" s="132"/>
      <c r="I7" s="132"/>
      <c r="J7" s="132"/>
      <c r="K7" s="99"/>
      <c r="L7"/>
      <c r="M7"/>
      <c r="N7"/>
      <c r="O7"/>
      <c r="P7"/>
      <c r="Q7"/>
      <c r="R7"/>
    </row>
    <row r="8" spans="2:18" ht="33" customHeight="1" thickBot="1" x14ac:dyDescent="0.25">
      <c r="B8" s="116" t="s">
        <v>202</v>
      </c>
      <c r="C8" s="117"/>
      <c r="D8" s="117"/>
      <c r="E8" s="117"/>
      <c r="F8" s="117"/>
      <c r="G8" s="117"/>
      <c r="H8" s="117"/>
      <c r="I8" s="117"/>
      <c r="J8" s="117"/>
      <c r="K8" s="118"/>
    </row>
    <row r="9" spans="2:18" ht="7.5" customHeight="1" x14ac:dyDescent="0.2">
      <c r="B9" s="5"/>
      <c r="C9" s="5"/>
      <c r="D9" s="5"/>
      <c r="E9" s="5"/>
      <c r="F9" s="5"/>
      <c r="G9" s="5"/>
      <c r="H9" s="5"/>
      <c r="I9" s="5"/>
      <c r="J9" s="5"/>
      <c r="K9" s="4"/>
    </row>
    <row r="10" spans="2:18" ht="33" customHeight="1" x14ac:dyDescent="0.2">
      <c r="B10" s="107" t="s">
        <v>30</v>
      </c>
      <c r="C10" s="108"/>
      <c r="D10" s="109"/>
      <c r="E10" s="119" t="s">
        <v>31</v>
      </c>
      <c r="F10" s="120"/>
      <c r="G10" s="120"/>
      <c r="H10" s="120"/>
      <c r="I10" s="120"/>
      <c r="J10" s="120"/>
      <c r="K10" s="121"/>
    </row>
    <row r="11" spans="2:18" ht="7.5" customHeight="1" x14ac:dyDescent="0.2">
      <c r="B11" s="20"/>
      <c r="C11" s="20"/>
      <c r="D11" s="20"/>
      <c r="E11" s="5"/>
      <c r="F11" s="4"/>
      <c r="G11" s="4"/>
      <c r="H11" s="4"/>
      <c r="I11" s="4"/>
      <c r="J11" s="4"/>
      <c r="K11" s="4"/>
    </row>
    <row r="12" spans="2:18" ht="153" customHeight="1" x14ac:dyDescent="0.2">
      <c r="B12" s="107" t="s">
        <v>32</v>
      </c>
      <c r="C12" s="108"/>
      <c r="D12" s="109"/>
      <c r="E12" s="122" t="s">
        <v>195</v>
      </c>
      <c r="F12" s="123"/>
      <c r="G12" s="123"/>
      <c r="H12" s="123"/>
      <c r="I12" s="123"/>
      <c r="J12" s="123"/>
      <c r="K12" s="124"/>
    </row>
    <row r="13" spans="2:18" ht="7.5" customHeight="1" x14ac:dyDescent="0.2">
      <c r="B13" s="22"/>
      <c r="C13" s="22"/>
      <c r="D13" s="22"/>
      <c r="E13" s="4"/>
      <c r="F13" s="4"/>
      <c r="G13" s="4"/>
      <c r="H13" s="4"/>
      <c r="I13" s="4"/>
      <c r="J13" s="4"/>
      <c r="K13" s="4"/>
    </row>
    <row r="14" spans="2:18" ht="61.5" customHeight="1" x14ac:dyDescent="0.2">
      <c r="B14" s="107" t="s">
        <v>33</v>
      </c>
      <c r="C14" s="108"/>
      <c r="D14" s="109"/>
      <c r="E14" s="110" t="s">
        <v>203</v>
      </c>
      <c r="F14" s="111"/>
      <c r="G14" s="111"/>
      <c r="H14" s="111"/>
      <c r="I14" s="111"/>
      <c r="J14" s="111"/>
      <c r="K14" s="112"/>
    </row>
    <row r="15" spans="2:18" ht="6.75" customHeight="1" thickBot="1" x14ac:dyDescent="0.25">
      <c r="J15" s="1"/>
    </row>
    <row r="16" spans="2:18" ht="17" thickTop="1" thickBot="1" x14ac:dyDescent="0.25">
      <c r="B16" s="3" t="s">
        <v>34</v>
      </c>
      <c r="I16" s="2"/>
      <c r="J16" s="24">
        <f>SUM(J18:J21)</f>
        <v>0.11183333333333333</v>
      </c>
    </row>
    <row r="17" spans="2:14" s="6" customFormat="1" ht="11.25" customHeight="1" thickTop="1" thickBot="1" x14ac:dyDescent="0.2">
      <c r="B17" s="27"/>
      <c r="C17" s="28"/>
      <c r="D17" s="28"/>
      <c r="N17" s="19"/>
    </row>
    <row r="18" spans="2:14" ht="17" thickTop="1" thickBot="1" x14ac:dyDescent="0.25">
      <c r="B18" t="s">
        <v>35</v>
      </c>
      <c r="I18" s="2"/>
      <c r="J18" s="25">
        <f>'A - Didaktiniai kriterijai'!F44</f>
        <v>9.8333333333333328E-2</v>
      </c>
      <c r="K18" s="23" t="s">
        <v>39</v>
      </c>
    </row>
    <row r="19" spans="2:14" ht="17" thickTop="1" thickBot="1" x14ac:dyDescent="0.25">
      <c r="B19" t="s">
        <v>36</v>
      </c>
      <c r="I19" s="2"/>
      <c r="J19" s="26">
        <f>'B - Informacinės technologijos'!F31</f>
        <v>1.35E-2</v>
      </c>
      <c r="K19" s="23" t="s">
        <v>40</v>
      </c>
    </row>
    <row r="20" spans="2:14" ht="17" thickTop="1" thickBot="1" x14ac:dyDescent="0.25">
      <c r="B20" t="s">
        <v>37</v>
      </c>
      <c r="I20" s="2"/>
      <c r="J20" s="26">
        <f>'C - Struktūra ir dizainas'!F36</f>
        <v>0</v>
      </c>
      <c r="K20" s="23" t="s">
        <v>41</v>
      </c>
    </row>
    <row r="21" spans="2:14" ht="17" thickTop="1" thickBot="1" x14ac:dyDescent="0.25">
      <c r="B21" t="s">
        <v>38</v>
      </c>
      <c r="I21" s="2"/>
      <c r="J21" s="26">
        <f>'D - Mokymosi organizavimas'!F24</f>
        <v>0</v>
      </c>
      <c r="K21" s="23" t="s">
        <v>41</v>
      </c>
    </row>
    <row r="22" spans="2:14" ht="17" thickTop="1" thickBot="1" x14ac:dyDescent="0.25"/>
    <row r="23" spans="2:14" ht="17" thickTop="1" thickBot="1" x14ac:dyDescent="0.25">
      <c r="B23" s="3" t="s">
        <v>42</v>
      </c>
      <c r="J23" s="45">
        <f>SUM(J25:J28)</f>
        <v>0</v>
      </c>
    </row>
    <row r="24" spans="2:14" ht="8.25" customHeight="1" thickTop="1" thickBot="1" x14ac:dyDescent="0.25"/>
    <row r="25" spans="2:14" ht="17" thickTop="1" thickBot="1" x14ac:dyDescent="0.25">
      <c r="B25" t="s">
        <v>35</v>
      </c>
      <c r="I25" s="2"/>
      <c r="J25" s="25">
        <f>'A - Didaktiniai kriterijai'!G44</f>
        <v>0</v>
      </c>
      <c r="K25" s="23" t="s">
        <v>40</v>
      </c>
    </row>
    <row r="26" spans="2:14" ht="17" thickTop="1" thickBot="1" x14ac:dyDescent="0.25">
      <c r="B26" t="s">
        <v>36</v>
      </c>
      <c r="I26" s="2"/>
      <c r="J26" s="26">
        <f>'B - Informacinės technologijos'!G31</f>
        <v>0</v>
      </c>
      <c r="K26" s="23" t="s">
        <v>40</v>
      </c>
    </row>
    <row r="27" spans="2:14" ht="17" thickTop="1" thickBot="1" x14ac:dyDescent="0.25">
      <c r="B27" t="s">
        <v>37</v>
      </c>
      <c r="I27" s="2"/>
      <c r="J27" s="26">
        <f>'C - Struktūra ir dizainas'!G36</f>
        <v>0</v>
      </c>
      <c r="K27" s="23" t="s">
        <v>41</v>
      </c>
    </row>
    <row r="28" spans="2:14" ht="17" thickTop="1" thickBot="1" x14ac:dyDescent="0.25">
      <c r="B28" t="s">
        <v>38</v>
      </c>
      <c r="I28" s="2"/>
      <c r="J28" s="26">
        <f>'D - Mokymosi organizavimas'!G24</f>
        <v>0</v>
      </c>
      <c r="K28" s="23" t="s">
        <v>41</v>
      </c>
    </row>
  </sheetData>
  <sheetProtection algorithmName="SHA-512" hashValue="yT6qbVWt/HzDqV6Cdxnb1OQlYjG/YM+CTaCk4SUThqv1C61p/67lSFHY9YreNQj8SGSUy1klnCabBfqdAccHEg==" saltValue="W0oreCHzQPodBmqMcdrb+A==" spinCount="100000" sheet="1" objects="1" scenarios="1" formatRows="0"/>
  <mergeCells count="18">
    <mergeCell ref="B3:D3"/>
    <mergeCell ref="E3:K3"/>
    <mergeCell ref="B5:D6"/>
    <mergeCell ref="C1:K1"/>
    <mergeCell ref="B14:D14"/>
    <mergeCell ref="E14:K14"/>
    <mergeCell ref="B2:K2"/>
    <mergeCell ref="B8:K8"/>
    <mergeCell ref="B10:D10"/>
    <mergeCell ref="E10:K10"/>
    <mergeCell ref="B12:D12"/>
    <mergeCell ref="E12:K12"/>
    <mergeCell ref="B7:D7"/>
    <mergeCell ref="E5:K5"/>
    <mergeCell ref="E6:K6"/>
    <mergeCell ref="E7:J7"/>
    <mergeCell ref="B4:D4"/>
    <mergeCell ref="E4:K4"/>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7"/>
  <sheetViews>
    <sheetView tabSelected="1" zoomScaleNormal="100" workbookViewId="0">
      <selection activeCell="D4" sqref="C4:D6 C9:D14 C17:D24 C27:D29 C32:D36 C39:D42"/>
    </sheetView>
  </sheetViews>
  <sheetFormatPr baseColWidth="10" defaultColWidth="34.5" defaultRowHeight="15" x14ac:dyDescent="0.2"/>
  <cols>
    <col min="1" max="1" width="4.5" style="8" customWidth="1"/>
    <col min="2" max="2" width="37.5" style="7" customWidth="1"/>
    <col min="3" max="3" width="17" style="8" customWidth="1"/>
    <col min="4" max="4" width="15.83203125" style="8" customWidth="1"/>
    <col min="5" max="5" width="0.33203125" style="9" hidden="1" customWidth="1"/>
    <col min="6" max="6" width="10.1640625" style="8" customWidth="1"/>
    <col min="7" max="7" width="10" style="8" customWidth="1"/>
    <col min="8" max="8" width="6.1640625" style="8" customWidth="1"/>
    <col min="9" max="9" width="3.5" style="8" customWidth="1"/>
    <col min="10" max="10" width="37.1640625" style="8" customWidth="1"/>
    <col min="11" max="11" width="23.6640625" style="8" customWidth="1"/>
    <col min="12" max="12" width="32.1640625" style="8" customWidth="1"/>
    <col min="13" max="13" width="3" style="8" customWidth="1"/>
    <col min="14" max="16384" width="34.5" style="8"/>
  </cols>
  <sheetData>
    <row r="1" spans="1:12" s="16" customFormat="1" x14ac:dyDescent="0.2">
      <c r="A1" s="29" t="s">
        <v>43</v>
      </c>
      <c r="B1" s="15"/>
      <c r="E1" s="17"/>
    </row>
    <row r="2" spans="1:12" ht="76.5" customHeight="1" x14ac:dyDescent="0.2">
      <c r="A2" s="55" t="s">
        <v>21</v>
      </c>
      <c r="B2" s="56"/>
      <c r="C2" s="57" t="s">
        <v>44</v>
      </c>
      <c r="D2" s="58" t="s">
        <v>45</v>
      </c>
      <c r="E2" s="59" t="s">
        <v>6</v>
      </c>
      <c r="F2" s="96" t="s">
        <v>46</v>
      </c>
      <c r="G2" s="60" t="s">
        <v>47</v>
      </c>
      <c r="H2" s="61"/>
      <c r="I2" s="61"/>
      <c r="J2" s="97" t="s">
        <v>190</v>
      </c>
      <c r="K2" s="98" t="s">
        <v>191</v>
      </c>
      <c r="L2" s="60" t="s">
        <v>192</v>
      </c>
    </row>
    <row r="3" spans="1:12" ht="48" x14ac:dyDescent="0.2">
      <c r="A3" s="54" t="s">
        <v>0</v>
      </c>
      <c r="B3" s="72" t="s">
        <v>49</v>
      </c>
      <c r="C3" s="61"/>
      <c r="D3" s="61"/>
      <c r="E3" s="73"/>
      <c r="F3" s="73"/>
      <c r="G3" s="73"/>
      <c r="I3" s="8" t="s">
        <v>0</v>
      </c>
      <c r="J3" s="142" t="s">
        <v>48</v>
      </c>
      <c r="K3" s="146"/>
      <c r="L3" s="143"/>
    </row>
    <row r="4" spans="1:12" s="30" customFormat="1" ht="38.25" customHeight="1" x14ac:dyDescent="0.2">
      <c r="A4" s="35">
        <v>1</v>
      </c>
      <c r="B4" s="36" t="s">
        <v>49</v>
      </c>
      <c r="C4" s="87" t="s">
        <v>92</v>
      </c>
      <c r="D4" s="87" t="s">
        <v>92</v>
      </c>
      <c r="E4" s="31">
        <f>1.5/100</f>
        <v>1.4999999999999999E-2</v>
      </c>
      <c r="F4" s="48">
        <f>IF(C4="0 - netaikoma",0*$E4,IF(C4="1 -  planuota, bet neįgyvendinta",1*$E4/3,IF(C4="2 - dalinai įgyvendinta",2*$E4/3,$E4)))</f>
        <v>0</v>
      </c>
      <c r="G4" s="49">
        <f>IF(D4="0 - netaikoma",0*$E4,IF(D4="1 -  planuota, bet neįgyvendinta",1*$E4/3,IF(D4="2 - dalinai įgyvendinta",2*$E4/3,$E4)))</f>
        <v>0</v>
      </c>
      <c r="J4" s="142"/>
      <c r="K4" s="146"/>
      <c r="L4" s="144"/>
    </row>
    <row r="5" spans="1:12" s="30" customFormat="1" ht="28.5" customHeight="1" x14ac:dyDescent="0.2">
      <c r="A5" s="35">
        <v>2</v>
      </c>
      <c r="B5" s="36" t="s">
        <v>50</v>
      </c>
      <c r="C5" s="87" t="s">
        <v>93</v>
      </c>
      <c r="D5" s="87" t="s">
        <v>92</v>
      </c>
      <c r="E5" s="31">
        <f>1.5/100</f>
        <v>1.4999999999999999E-2</v>
      </c>
      <c r="F5" s="48">
        <f t="shared" ref="F5:F6" si="0">IF(C5="0 - netaikoma",0*$E5,IF(C5="1 -  planuota, bet neįgyvendinta",1*$E5/3,IF(C5="2 - dalinai įgyvendinta",2*$E5/3,$E5)))</f>
        <v>5.0000000000000001E-3</v>
      </c>
      <c r="G5" s="49">
        <f t="shared" ref="G5:G6" si="1">IF(D5="0 - netaikoma",0*$E5,IF(D5="1 -  planuota, bet neįgyvendinta",1*$E5/3,IF(D5="2 - dalinai įgyvendinta",2*$E5/3,$E5)))</f>
        <v>0</v>
      </c>
      <c r="J5" s="142"/>
      <c r="K5" s="146"/>
      <c r="L5" s="144"/>
    </row>
    <row r="6" spans="1:12" s="30" customFormat="1" ht="45" x14ac:dyDescent="0.2">
      <c r="A6" s="35">
        <v>3</v>
      </c>
      <c r="B6" s="37" t="s">
        <v>51</v>
      </c>
      <c r="C6" s="87" t="s">
        <v>95</v>
      </c>
      <c r="D6" s="87" t="s">
        <v>92</v>
      </c>
      <c r="E6" s="31">
        <f>2/100</f>
        <v>0.02</v>
      </c>
      <c r="F6" s="48">
        <f t="shared" si="0"/>
        <v>0.02</v>
      </c>
      <c r="G6" s="49">
        <f t="shared" si="1"/>
        <v>0</v>
      </c>
      <c r="J6" s="142"/>
      <c r="K6" s="146"/>
      <c r="L6" s="145"/>
    </row>
    <row r="7" spans="1:12" ht="17.25" customHeight="1" x14ac:dyDescent="0.2">
      <c r="A7" s="34" t="s">
        <v>5</v>
      </c>
      <c r="B7" s="11"/>
      <c r="C7" s="149" t="s">
        <v>70</v>
      </c>
      <c r="D7" s="150"/>
      <c r="E7" s="151"/>
      <c r="F7" s="18">
        <f>SUM(F4:F6)</f>
        <v>2.5000000000000001E-2</v>
      </c>
      <c r="G7" s="18">
        <f>SUM(G4:G6)</f>
        <v>0</v>
      </c>
      <c r="H7" s="65" t="s">
        <v>52</v>
      </c>
      <c r="I7" s="64"/>
      <c r="J7" s="74"/>
      <c r="K7" s="74"/>
      <c r="L7" s="75"/>
    </row>
    <row r="8" spans="1:12" ht="16" x14ac:dyDescent="0.2">
      <c r="A8" s="33" t="s">
        <v>1</v>
      </c>
      <c r="B8" s="78" t="s">
        <v>53</v>
      </c>
      <c r="C8" s="61"/>
      <c r="D8" s="76"/>
      <c r="E8" s="85"/>
      <c r="F8" s="73"/>
      <c r="G8" s="73"/>
      <c r="I8" s="8" t="s">
        <v>1</v>
      </c>
      <c r="J8" s="139"/>
      <c r="K8" s="139"/>
      <c r="L8" s="139"/>
    </row>
    <row r="9" spans="1:12" ht="30" x14ac:dyDescent="0.2">
      <c r="A9" s="34">
        <v>1</v>
      </c>
      <c r="B9" s="36" t="s">
        <v>54</v>
      </c>
      <c r="C9" s="87" t="s">
        <v>92</v>
      </c>
      <c r="D9" s="87" t="s">
        <v>92</v>
      </c>
      <c r="E9" s="31">
        <f>2*0.5/100</f>
        <v>0.01</v>
      </c>
      <c r="F9" s="48">
        <f t="shared" ref="F9:F14" si="2">IF(C9="0 - netaikoma",0*$E9,IF(C9="1 -  planuota, bet neįgyvendinta",1*$E9/3,IF(C9="2 - dalinai įgyvendinta",2*$E9/3,$E9)))</f>
        <v>0</v>
      </c>
      <c r="G9" s="49">
        <f t="shared" ref="G9:G14" si="3">IF(D9="0 - netaikoma",0*$E9,IF(D9="1 -  planuota, bet neįgyvendinta",1*$E9/3,IF(D9="2 - dalinai įgyvendinta",2*$E9/3,$E9)))</f>
        <v>0</v>
      </c>
      <c r="J9" s="140"/>
      <c r="K9" s="140"/>
      <c r="L9" s="140"/>
    </row>
    <row r="10" spans="1:12" ht="30" x14ac:dyDescent="0.2">
      <c r="A10" s="34">
        <v>2</v>
      </c>
      <c r="B10" s="36" t="s">
        <v>55</v>
      </c>
      <c r="C10" s="87" t="s">
        <v>92</v>
      </c>
      <c r="D10" s="87" t="s">
        <v>92</v>
      </c>
      <c r="E10" s="31">
        <f>0.5/100</f>
        <v>5.0000000000000001E-3</v>
      </c>
      <c r="F10" s="48">
        <f t="shared" si="2"/>
        <v>0</v>
      </c>
      <c r="G10" s="49">
        <f t="shared" si="3"/>
        <v>0</v>
      </c>
      <c r="J10" s="140"/>
      <c r="K10" s="140"/>
      <c r="L10" s="140"/>
    </row>
    <row r="11" spans="1:12" ht="30" x14ac:dyDescent="0.2">
      <c r="A11" s="34">
        <v>3</v>
      </c>
      <c r="B11" s="37" t="s">
        <v>56</v>
      </c>
      <c r="C11" s="87" t="s">
        <v>92</v>
      </c>
      <c r="D11" s="87" t="s">
        <v>92</v>
      </c>
      <c r="E11" s="31">
        <f t="shared" ref="E11:E13" si="4">2*0.5/100</f>
        <v>0.01</v>
      </c>
      <c r="F11" s="48">
        <f t="shared" si="2"/>
        <v>0</v>
      </c>
      <c r="G11" s="49">
        <f t="shared" si="3"/>
        <v>0</v>
      </c>
      <c r="J11" s="140"/>
      <c r="K11" s="140"/>
      <c r="L11" s="140"/>
    </row>
    <row r="12" spans="1:12" ht="30" x14ac:dyDescent="0.2">
      <c r="A12" s="34">
        <v>4</v>
      </c>
      <c r="B12" s="37" t="s">
        <v>57</v>
      </c>
      <c r="C12" s="87" t="s">
        <v>92</v>
      </c>
      <c r="D12" s="87" t="s">
        <v>92</v>
      </c>
      <c r="E12" s="31">
        <f t="shared" si="4"/>
        <v>0.01</v>
      </c>
      <c r="F12" s="48">
        <f t="shared" si="2"/>
        <v>0</v>
      </c>
      <c r="G12" s="49">
        <f t="shared" si="3"/>
        <v>0</v>
      </c>
      <c r="J12" s="140"/>
      <c r="K12" s="140"/>
      <c r="L12" s="140"/>
    </row>
    <row r="13" spans="1:12" ht="30" x14ac:dyDescent="0.2">
      <c r="A13" s="34">
        <v>5</v>
      </c>
      <c r="B13" s="37" t="s">
        <v>58</v>
      </c>
      <c r="C13" s="87" t="s">
        <v>92</v>
      </c>
      <c r="D13" s="87" t="s">
        <v>92</v>
      </c>
      <c r="E13" s="31">
        <f t="shared" si="4"/>
        <v>0.01</v>
      </c>
      <c r="F13" s="48">
        <f t="shared" si="2"/>
        <v>0</v>
      </c>
      <c r="G13" s="49">
        <f t="shared" si="3"/>
        <v>0</v>
      </c>
      <c r="J13" s="140"/>
      <c r="K13" s="140"/>
      <c r="L13" s="140"/>
    </row>
    <row r="14" spans="1:12" ht="45" x14ac:dyDescent="0.2">
      <c r="A14" s="34">
        <v>6</v>
      </c>
      <c r="B14" s="37" t="s">
        <v>59</v>
      </c>
      <c r="C14" s="87" t="s">
        <v>92</v>
      </c>
      <c r="D14" s="87" t="s">
        <v>92</v>
      </c>
      <c r="E14" s="31">
        <f>0.5/100</f>
        <v>5.0000000000000001E-3</v>
      </c>
      <c r="F14" s="48">
        <f t="shared" si="2"/>
        <v>0</v>
      </c>
      <c r="G14" s="49">
        <f t="shared" si="3"/>
        <v>0</v>
      </c>
      <c r="J14" s="141"/>
      <c r="K14" s="141"/>
      <c r="L14" s="141"/>
    </row>
    <row r="15" spans="1:12" x14ac:dyDescent="0.2">
      <c r="A15" s="34" t="s">
        <v>5</v>
      </c>
      <c r="B15" s="11"/>
      <c r="C15" s="149" t="s">
        <v>71</v>
      </c>
      <c r="D15" s="150"/>
      <c r="E15" s="151"/>
      <c r="F15" s="18">
        <f>SUM(F9:F14)</f>
        <v>0</v>
      </c>
      <c r="G15" s="18">
        <f>SUM(G9:G14)</f>
        <v>0</v>
      </c>
      <c r="H15" s="65" t="s">
        <v>52</v>
      </c>
      <c r="I15" s="64"/>
      <c r="J15" s="74"/>
      <c r="K15" s="74"/>
      <c r="L15" s="74"/>
    </row>
    <row r="16" spans="1:12" ht="30" customHeight="1" x14ac:dyDescent="0.2">
      <c r="A16" s="33" t="s">
        <v>2</v>
      </c>
      <c r="B16" s="78" t="s">
        <v>60</v>
      </c>
      <c r="C16" s="61"/>
      <c r="D16" s="61"/>
      <c r="E16" s="73"/>
      <c r="F16" s="73"/>
      <c r="G16" s="73"/>
      <c r="I16" s="8" t="s">
        <v>2</v>
      </c>
      <c r="J16" s="139"/>
      <c r="K16" s="139"/>
      <c r="L16" s="139"/>
    </row>
    <row r="17" spans="1:12" ht="30" customHeight="1" x14ac:dyDescent="0.2">
      <c r="A17" s="34">
        <v>1</v>
      </c>
      <c r="B17" s="36" t="s">
        <v>61</v>
      </c>
      <c r="C17" s="87" t="s">
        <v>92</v>
      </c>
      <c r="D17" s="87" t="s">
        <v>92</v>
      </c>
      <c r="E17" s="31">
        <f>0.2*0.05</f>
        <v>1.0000000000000002E-2</v>
      </c>
      <c r="F17" s="48">
        <f t="shared" ref="F17:F24" si="5">IF(C17="0 - netaikoma",0*$E17,IF(C17="1 -  planuota, bet neįgyvendinta",1*$E17/3,IF(C17="2 - dalinai įgyvendinta",2*$E17/3,$E17)))</f>
        <v>0</v>
      </c>
      <c r="G17" s="49">
        <f t="shared" ref="G17:G24" si="6">IF(D17="0 - netaikoma",0*$E17,IF(D17="1 -  planuota, bet neįgyvendinta",1*$E17/3,IF(D17="2 - dalinai įgyvendinta",2*$E17/3,$E17)))</f>
        <v>0</v>
      </c>
      <c r="J17" s="140"/>
      <c r="K17" s="140"/>
      <c r="L17" s="140"/>
    </row>
    <row r="18" spans="1:12" ht="45" x14ac:dyDescent="0.2">
      <c r="A18" s="34">
        <v>2</v>
      </c>
      <c r="B18" s="36" t="s">
        <v>62</v>
      </c>
      <c r="C18" s="87" t="s">
        <v>92</v>
      </c>
      <c r="D18" s="87" t="s">
        <v>92</v>
      </c>
      <c r="E18" s="31">
        <f>0.1*0.05</f>
        <v>5.000000000000001E-3</v>
      </c>
      <c r="F18" s="48">
        <f t="shared" si="5"/>
        <v>0</v>
      </c>
      <c r="G18" s="49">
        <f t="shared" si="6"/>
        <v>0</v>
      </c>
      <c r="J18" s="140"/>
      <c r="K18" s="140"/>
      <c r="L18" s="140"/>
    </row>
    <row r="19" spans="1:12" ht="30" x14ac:dyDescent="0.2">
      <c r="A19" s="34">
        <v>3</v>
      </c>
      <c r="B19" s="36" t="s">
        <v>63</v>
      </c>
      <c r="C19" s="87" t="s">
        <v>92</v>
      </c>
      <c r="D19" s="87" t="s">
        <v>92</v>
      </c>
      <c r="E19" s="31">
        <f t="shared" ref="E19:E24" si="7">0.1*0.05</f>
        <v>5.000000000000001E-3</v>
      </c>
      <c r="F19" s="48">
        <f t="shared" si="5"/>
        <v>0</v>
      </c>
      <c r="G19" s="49">
        <f t="shared" si="6"/>
        <v>0</v>
      </c>
      <c r="J19" s="140"/>
      <c r="K19" s="140"/>
      <c r="L19" s="140"/>
    </row>
    <row r="20" spans="1:12" ht="30" x14ac:dyDescent="0.2">
      <c r="A20" s="34">
        <v>4</v>
      </c>
      <c r="B20" s="36" t="s">
        <v>64</v>
      </c>
      <c r="C20" s="87" t="s">
        <v>92</v>
      </c>
      <c r="D20" s="87" t="s">
        <v>92</v>
      </c>
      <c r="E20" s="31">
        <f t="shared" si="7"/>
        <v>5.000000000000001E-3</v>
      </c>
      <c r="F20" s="48">
        <f t="shared" si="5"/>
        <v>0</v>
      </c>
      <c r="G20" s="49">
        <f t="shared" si="6"/>
        <v>0</v>
      </c>
      <c r="J20" s="140"/>
      <c r="K20" s="140"/>
      <c r="L20" s="140"/>
    </row>
    <row r="21" spans="1:12" x14ac:dyDescent="0.2">
      <c r="A21" s="34">
        <v>5</v>
      </c>
      <c r="B21" s="36" t="s">
        <v>65</v>
      </c>
      <c r="C21" s="87" t="s">
        <v>92</v>
      </c>
      <c r="D21" s="87" t="s">
        <v>92</v>
      </c>
      <c r="E21" s="31">
        <f t="shared" si="7"/>
        <v>5.000000000000001E-3</v>
      </c>
      <c r="F21" s="48">
        <f t="shared" si="5"/>
        <v>0</v>
      </c>
      <c r="G21" s="49">
        <f t="shared" si="6"/>
        <v>0</v>
      </c>
      <c r="J21" s="140"/>
      <c r="K21" s="140"/>
      <c r="L21" s="140"/>
    </row>
    <row r="22" spans="1:12" ht="30" x14ac:dyDescent="0.2">
      <c r="A22" s="34">
        <v>6</v>
      </c>
      <c r="B22" s="36" t="s">
        <v>66</v>
      </c>
      <c r="C22" s="87" t="s">
        <v>92</v>
      </c>
      <c r="D22" s="87" t="s">
        <v>92</v>
      </c>
      <c r="E22" s="31">
        <f>0.2*0.05</f>
        <v>1.0000000000000002E-2</v>
      </c>
      <c r="F22" s="48">
        <f t="shared" si="5"/>
        <v>0</v>
      </c>
      <c r="G22" s="49">
        <f t="shared" si="6"/>
        <v>0</v>
      </c>
      <c r="J22" s="140"/>
      <c r="K22" s="140"/>
      <c r="L22" s="140"/>
    </row>
    <row r="23" spans="1:12" ht="45" x14ac:dyDescent="0.2">
      <c r="A23" s="34">
        <v>7</v>
      </c>
      <c r="B23" s="36" t="s">
        <v>67</v>
      </c>
      <c r="C23" s="87" t="s">
        <v>92</v>
      </c>
      <c r="D23" s="87" t="s">
        <v>92</v>
      </c>
      <c r="E23" s="31">
        <f t="shared" si="7"/>
        <v>5.000000000000001E-3</v>
      </c>
      <c r="F23" s="48">
        <f t="shared" si="5"/>
        <v>0</v>
      </c>
      <c r="G23" s="49">
        <f t="shared" si="6"/>
        <v>0</v>
      </c>
      <c r="J23" s="140"/>
      <c r="K23" s="140"/>
      <c r="L23" s="140"/>
    </row>
    <row r="24" spans="1:12" ht="29.25" customHeight="1" x14ac:dyDescent="0.2">
      <c r="A24" s="34">
        <v>8</v>
      </c>
      <c r="B24" s="36" t="s">
        <v>68</v>
      </c>
      <c r="C24" s="87" t="s">
        <v>92</v>
      </c>
      <c r="D24" s="87" t="s">
        <v>92</v>
      </c>
      <c r="E24" s="31">
        <f t="shared" si="7"/>
        <v>5.000000000000001E-3</v>
      </c>
      <c r="F24" s="48">
        <f t="shared" si="5"/>
        <v>0</v>
      </c>
      <c r="G24" s="49">
        <f t="shared" si="6"/>
        <v>0</v>
      </c>
      <c r="J24" s="141"/>
      <c r="K24" s="141"/>
      <c r="L24" s="141"/>
    </row>
    <row r="25" spans="1:12" x14ac:dyDescent="0.2">
      <c r="A25" s="34" t="s">
        <v>5</v>
      </c>
      <c r="B25" s="11"/>
      <c r="C25" s="149" t="s">
        <v>72</v>
      </c>
      <c r="D25" s="150"/>
      <c r="E25" s="151"/>
      <c r="F25" s="18">
        <f>SUM(F17:F24)</f>
        <v>0</v>
      </c>
      <c r="G25" s="18">
        <f>SUM(G17:G24)</f>
        <v>0</v>
      </c>
      <c r="H25" s="65" t="s">
        <v>52</v>
      </c>
      <c r="I25" s="64"/>
      <c r="J25" s="74"/>
      <c r="K25" s="74"/>
      <c r="L25" s="74"/>
    </row>
    <row r="26" spans="1:12" ht="30" customHeight="1" x14ac:dyDescent="0.2">
      <c r="A26" s="33" t="s">
        <v>3</v>
      </c>
      <c r="B26" s="78" t="s">
        <v>76</v>
      </c>
      <c r="C26" s="61"/>
      <c r="D26" s="61"/>
      <c r="E26" s="73"/>
      <c r="F26" s="73"/>
      <c r="G26" s="73"/>
      <c r="I26" s="8" t="s">
        <v>3</v>
      </c>
      <c r="J26" s="139"/>
      <c r="K26" s="139"/>
      <c r="L26" s="139"/>
    </row>
    <row r="27" spans="1:12" ht="45" x14ac:dyDescent="0.2">
      <c r="A27" s="34">
        <v>1</v>
      </c>
      <c r="B27" s="36" t="s">
        <v>77</v>
      </c>
      <c r="C27" s="87" t="s">
        <v>92</v>
      </c>
      <c r="D27" s="87" t="s">
        <v>92</v>
      </c>
      <c r="E27" s="53">
        <f>0.4*0.05</f>
        <v>2.0000000000000004E-2</v>
      </c>
      <c r="F27" s="48">
        <f t="shared" ref="F27:G29" si="8">IF(C27="0 - netaikoma",0*$E27,IF(C27="1 -  planuota, bet neįgyvendinta",1*$E27/3,IF(C27="2 - dalinai įgyvendinta",2*$E27/3,$E27)))</f>
        <v>0</v>
      </c>
      <c r="G27" s="49">
        <f t="shared" si="8"/>
        <v>0</v>
      </c>
      <c r="J27" s="140"/>
      <c r="K27" s="140"/>
      <c r="L27" s="140"/>
    </row>
    <row r="28" spans="1:12" ht="30" x14ac:dyDescent="0.2">
      <c r="A28" s="34">
        <v>2</v>
      </c>
      <c r="B28" s="36" t="s">
        <v>78</v>
      </c>
      <c r="C28" s="87" t="s">
        <v>92</v>
      </c>
      <c r="D28" s="87" t="s">
        <v>92</v>
      </c>
      <c r="E28" s="53">
        <f>0.3*0.05</f>
        <v>1.4999999999999999E-2</v>
      </c>
      <c r="F28" s="48">
        <f t="shared" ref="F28:F29" si="9">IF(C28="0 - not considered at all",0*$E28,IF(C28="1 -  planned, not implemented",1*$E28/3,IF(C28="2 - partially implemented",2*$E28/3,$E28)))</f>
        <v>1.4999999999999999E-2</v>
      </c>
      <c r="G28" s="49">
        <f t="shared" si="8"/>
        <v>0</v>
      </c>
      <c r="J28" s="140"/>
      <c r="K28" s="140"/>
      <c r="L28" s="140"/>
    </row>
    <row r="29" spans="1:12" ht="30" x14ac:dyDescent="0.2">
      <c r="A29" s="34">
        <v>3</v>
      </c>
      <c r="B29" s="37" t="s">
        <v>79</v>
      </c>
      <c r="C29" s="87" t="s">
        <v>92</v>
      </c>
      <c r="D29" s="87" t="s">
        <v>92</v>
      </c>
      <c r="E29" s="53">
        <f>0.3*0.05</f>
        <v>1.4999999999999999E-2</v>
      </c>
      <c r="F29" s="48">
        <f t="shared" si="9"/>
        <v>1.4999999999999999E-2</v>
      </c>
      <c r="G29" s="49">
        <f t="shared" si="8"/>
        <v>0</v>
      </c>
      <c r="J29" s="141"/>
      <c r="K29" s="141"/>
      <c r="L29" s="141"/>
    </row>
    <row r="30" spans="1:12" x14ac:dyDescent="0.2">
      <c r="A30" s="34" t="s">
        <v>5</v>
      </c>
      <c r="B30" s="11"/>
      <c r="C30" s="149" t="s">
        <v>73</v>
      </c>
      <c r="D30" s="150"/>
      <c r="E30" s="151"/>
      <c r="F30" s="18">
        <f>SUM(F27:F29)</f>
        <v>0.03</v>
      </c>
      <c r="G30" s="18">
        <f>SUM(G27:G29)</f>
        <v>0</v>
      </c>
      <c r="H30" s="65" t="s">
        <v>69</v>
      </c>
      <c r="I30" s="64"/>
      <c r="J30" s="74"/>
      <c r="K30" s="74"/>
      <c r="L30" s="74"/>
    </row>
    <row r="31" spans="1:12" ht="32.25" customHeight="1" x14ac:dyDescent="0.2">
      <c r="A31" s="33" t="s">
        <v>4</v>
      </c>
      <c r="B31" s="78" t="s">
        <v>80</v>
      </c>
      <c r="C31" s="61"/>
      <c r="D31" s="61"/>
      <c r="E31" s="73"/>
      <c r="F31" s="73"/>
      <c r="G31" s="73"/>
      <c r="I31" s="8" t="s">
        <v>4</v>
      </c>
      <c r="J31" s="139"/>
      <c r="K31" s="139"/>
      <c r="L31" s="139"/>
    </row>
    <row r="32" spans="1:12" ht="30" x14ac:dyDescent="0.2">
      <c r="A32" s="34">
        <v>1</v>
      </c>
      <c r="B32" s="36" t="s">
        <v>81</v>
      </c>
      <c r="C32" s="87" t="s">
        <v>92</v>
      </c>
      <c r="D32" s="87" t="s">
        <v>92</v>
      </c>
      <c r="E32" s="31">
        <f>0.2*0.05</f>
        <v>1.0000000000000002E-2</v>
      </c>
      <c r="F32" s="48">
        <f>IF(C32="0 - netaikoma",0*$E32,IF(C32="1 -  planuota, bet neįgyvendinta",1*$E32/3,IF(C32="2 - dalinai įgyvendinta",2*$E32/3,$E32)))</f>
        <v>0</v>
      </c>
      <c r="G32" s="49">
        <f t="shared" ref="G32:G36" si="10">IF(D32="0 - netaikoma",0*$E32,IF(D32="1 -  planuota, bet neįgyvendinta",1*$E32/3,IF(D32="2 - dalinai įgyvendinta",2*$E32/3,$E32)))</f>
        <v>0</v>
      </c>
      <c r="J32" s="140"/>
      <c r="K32" s="140"/>
      <c r="L32" s="140"/>
    </row>
    <row r="33" spans="1:12" ht="30" customHeight="1" x14ac:dyDescent="0.2">
      <c r="A33" s="34">
        <v>2</v>
      </c>
      <c r="B33" s="36" t="s">
        <v>82</v>
      </c>
      <c r="C33" s="87" t="s">
        <v>93</v>
      </c>
      <c r="D33" s="87" t="s">
        <v>92</v>
      </c>
      <c r="E33" s="31">
        <f>0.2*0.05</f>
        <v>1.0000000000000002E-2</v>
      </c>
      <c r="F33" s="48">
        <f t="shared" ref="F33:F36" si="11">IF(C33="0 - netaikoma",0*$E33,IF(C33="1 -  planuota, bet neįgyvendinta",1*$E33/3,IF(C33="2 - dalinai įgyvendinta",2*$E33/3,$E33)))</f>
        <v>3.333333333333334E-3</v>
      </c>
      <c r="G33" s="49">
        <f t="shared" si="10"/>
        <v>0</v>
      </c>
      <c r="J33" s="140"/>
      <c r="K33" s="140"/>
      <c r="L33" s="140"/>
    </row>
    <row r="34" spans="1:12" ht="27.75" customHeight="1" x14ac:dyDescent="0.2">
      <c r="A34" s="34">
        <v>3</v>
      </c>
      <c r="B34" s="36" t="s">
        <v>83</v>
      </c>
      <c r="C34" s="87" t="s">
        <v>94</v>
      </c>
      <c r="D34" s="87" t="s">
        <v>92</v>
      </c>
      <c r="E34" s="31">
        <f>0.1*0.05</f>
        <v>5.000000000000001E-3</v>
      </c>
      <c r="F34" s="48">
        <f t="shared" si="11"/>
        <v>3.333333333333334E-3</v>
      </c>
      <c r="G34" s="49">
        <f t="shared" si="10"/>
        <v>0</v>
      </c>
      <c r="J34" s="140"/>
      <c r="K34" s="140"/>
      <c r="L34" s="140"/>
    </row>
    <row r="35" spans="1:12" ht="27.75" customHeight="1" x14ac:dyDescent="0.2">
      <c r="A35" s="34">
        <v>4</v>
      </c>
      <c r="B35" s="36" t="s">
        <v>84</v>
      </c>
      <c r="C35" s="87" t="s">
        <v>95</v>
      </c>
      <c r="D35" s="87" t="s">
        <v>92</v>
      </c>
      <c r="E35" s="31">
        <f>0.3*0.05</f>
        <v>1.4999999999999999E-2</v>
      </c>
      <c r="F35" s="48">
        <f t="shared" si="11"/>
        <v>1.4999999999999999E-2</v>
      </c>
      <c r="G35" s="49">
        <f t="shared" si="10"/>
        <v>0</v>
      </c>
      <c r="J35" s="140"/>
      <c r="K35" s="140"/>
      <c r="L35" s="140"/>
    </row>
    <row r="36" spans="1:12" ht="30" x14ac:dyDescent="0.2">
      <c r="A36" s="34">
        <v>5</v>
      </c>
      <c r="B36" s="36" t="s">
        <v>85</v>
      </c>
      <c r="C36" s="87" t="s">
        <v>92</v>
      </c>
      <c r="D36" s="87" t="s">
        <v>92</v>
      </c>
      <c r="E36" s="31">
        <f>0.2*0.05</f>
        <v>1.0000000000000002E-2</v>
      </c>
      <c r="F36" s="48">
        <f t="shared" si="11"/>
        <v>0</v>
      </c>
      <c r="G36" s="49">
        <f t="shared" si="10"/>
        <v>0</v>
      </c>
      <c r="J36" s="141"/>
      <c r="K36" s="141"/>
      <c r="L36" s="141"/>
    </row>
    <row r="37" spans="1:12" x14ac:dyDescent="0.2">
      <c r="A37" s="34" t="s">
        <v>5</v>
      </c>
      <c r="B37" s="11"/>
      <c r="C37" s="149" t="s">
        <v>74</v>
      </c>
      <c r="D37" s="150"/>
      <c r="E37" s="151"/>
      <c r="F37" s="18">
        <f>SUM(F32:F36)</f>
        <v>2.1666666666666667E-2</v>
      </c>
      <c r="G37" s="18">
        <f>SUM(G32:G36)</f>
        <v>0</v>
      </c>
      <c r="H37" s="65" t="s">
        <v>69</v>
      </c>
      <c r="I37" s="64"/>
      <c r="J37" s="74"/>
      <c r="K37" s="74"/>
      <c r="L37" s="74"/>
    </row>
    <row r="38" spans="1:12" ht="26.25" customHeight="1" x14ac:dyDescent="0.2">
      <c r="A38" s="33" t="s">
        <v>19</v>
      </c>
      <c r="B38" s="84" t="s">
        <v>86</v>
      </c>
      <c r="C38" s="61"/>
      <c r="D38" s="61"/>
      <c r="E38" s="73"/>
      <c r="F38" s="73"/>
      <c r="G38" s="73"/>
      <c r="I38" s="8" t="s">
        <v>19</v>
      </c>
      <c r="J38" s="139"/>
      <c r="K38" s="139"/>
      <c r="L38" s="139"/>
    </row>
    <row r="39" spans="1:12" ht="30" x14ac:dyDescent="0.2">
      <c r="A39" s="34">
        <v>1</v>
      </c>
      <c r="B39" s="36" t="s">
        <v>87</v>
      </c>
      <c r="C39" s="87" t="s">
        <v>93</v>
      </c>
      <c r="D39" s="87" t="s">
        <v>92</v>
      </c>
      <c r="E39" s="31">
        <f>0.3*0.05</f>
        <v>1.4999999999999999E-2</v>
      </c>
      <c r="F39" s="48">
        <f>IF(C39="0 - netaikoma",0*$E39,IF(C39="1 -  planuota, bet neįgyvendinta",1*$E39/3,IF(C39="2 - dalinai įgyvendinta",2*$E39/3,$E39)))</f>
        <v>5.0000000000000001E-3</v>
      </c>
      <c r="G39" s="49">
        <f t="shared" ref="G39:G42" si="12">IF(D39="0 - netaikoma",0*$E39,IF(D39="1 -  planuota, bet neįgyvendinta",1*$E39/3,IF(D39="2 - dalinai įgyvendinta",2*$E39/3,$E39)))</f>
        <v>0</v>
      </c>
      <c r="J39" s="140"/>
      <c r="K39" s="140"/>
      <c r="L39" s="140"/>
    </row>
    <row r="40" spans="1:12" ht="45" x14ac:dyDescent="0.2">
      <c r="A40" s="34">
        <v>2</v>
      </c>
      <c r="B40" s="36" t="s">
        <v>88</v>
      </c>
      <c r="C40" s="87" t="s">
        <v>94</v>
      </c>
      <c r="D40" s="87" t="s">
        <v>92</v>
      </c>
      <c r="E40" s="31">
        <f t="shared" ref="E40:E41" si="13">0.2*0.05</f>
        <v>1.0000000000000002E-2</v>
      </c>
      <c r="F40" s="48">
        <f t="shared" ref="F40:F42" si="14">IF(C40="0 - netaikoma",0*$E40,IF(C40="1 -  planuota, bet neįgyvendinta",1*$E40/3,IF(C40="2 - dalinai įgyvendinta",2*$E40/3,$E40)))</f>
        <v>6.666666666666668E-3</v>
      </c>
      <c r="G40" s="49">
        <f t="shared" si="12"/>
        <v>0</v>
      </c>
      <c r="J40" s="140"/>
      <c r="K40" s="140"/>
      <c r="L40" s="140"/>
    </row>
    <row r="41" spans="1:12" ht="44.25" customHeight="1" x14ac:dyDescent="0.2">
      <c r="A41" s="34">
        <v>3</v>
      </c>
      <c r="B41" s="36" t="s">
        <v>89</v>
      </c>
      <c r="C41" s="87" t="s">
        <v>95</v>
      </c>
      <c r="D41" s="87" t="s">
        <v>92</v>
      </c>
      <c r="E41" s="31">
        <f t="shared" si="13"/>
        <v>1.0000000000000002E-2</v>
      </c>
      <c r="F41" s="48">
        <f t="shared" si="14"/>
        <v>1.0000000000000002E-2</v>
      </c>
      <c r="G41" s="49">
        <f t="shared" si="12"/>
        <v>0</v>
      </c>
      <c r="J41" s="140"/>
      <c r="K41" s="140"/>
      <c r="L41" s="140"/>
    </row>
    <row r="42" spans="1:12" ht="45" x14ac:dyDescent="0.2">
      <c r="A42" s="34">
        <v>4</v>
      </c>
      <c r="B42" s="36" t="s">
        <v>90</v>
      </c>
      <c r="C42" s="87" t="s">
        <v>92</v>
      </c>
      <c r="D42" s="87" t="s">
        <v>92</v>
      </c>
      <c r="E42" s="31">
        <f>0.3*0.05</f>
        <v>1.4999999999999999E-2</v>
      </c>
      <c r="F42" s="48">
        <f t="shared" si="14"/>
        <v>0</v>
      </c>
      <c r="G42" s="49">
        <f t="shared" si="12"/>
        <v>0</v>
      </c>
      <c r="J42" s="141"/>
      <c r="K42" s="141"/>
      <c r="L42" s="141"/>
    </row>
    <row r="43" spans="1:12" ht="16" thickBot="1" x14ac:dyDescent="0.25">
      <c r="A43" s="34" t="s">
        <v>5</v>
      </c>
      <c r="B43" s="11"/>
      <c r="C43" s="149" t="s">
        <v>189</v>
      </c>
      <c r="D43" s="150"/>
      <c r="E43" s="151"/>
      <c r="F43" s="18">
        <f>SUM(F39:F42)</f>
        <v>2.1666666666666671E-2</v>
      </c>
      <c r="G43" s="18">
        <f>SUM(G39:G42)</f>
        <v>0</v>
      </c>
      <c r="H43" s="65" t="s">
        <v>69</v>
      </c>
      <c r="I43" s="65"/>
    </row>
    <row r="44" spans="1:12" ht="16" thickBot="1" x14ac:dyDescent="0.25">
      <c r="C44" s="152" t="s">
        <v>188</v>
      </c>
      <c r="D44" s="152"/>
      <c r="F44" s="66">
        <f>SUM(F7,F15,F25,F30,F37,F43)</f>
        <v>9.8333333333333328E-2</v>
      </c>
      <c r="G44" s="77">
        <f>SUM(G7,G15,G25,G30,G37,G43)</f>
        <v>0</v>
      </c>
      <c r="H44" s="32"/>
    </row>
    <row r="45" spans="1:12" x14ac:dyDescent="0.2">
      <c r="C45" s="153" t="s">
        <v>75</v>
      </c>
      <c r="D45" s="153"/>
      <c r="E45" s="39"/>
      <c r="F45" s="47">
        <v>30</v>
      </c>
      <c r="G45" s="40"/>
      <c r="H45" s="14"/>
    </row>
    <row r="47" spans="1:12" customFormat="1" ht="32.25" customHeight="1" x14ac:dyDescent="0.2">
      <c r="A47" s="147" t="s">
        <v>26</v>
      </c>
      <c r="B47" s="147"/>
      <c r="C47" s="42"/>
      <c r="D47" s="148" t="s">
        <v>27</v>
      </c>
      <c r="E47" s="148"/>
      <c r="F47" s="148"/>
      <c r="G47" s="148"/>
      <c r="H47" s="148"/>
      <c r="I47" s="148"/>
      <c r="J47" s="148"/>
      <c r="K47" s="43"/>
      <c r="L47" s="42"/>
    </row>
  </sheetData>
  <sheetProtection algorithmName="SHA-512" hashValue="X7KFfX3ojyG+3cbj9eaxpFLK6MmuqCM11zJ7IHg+LbMPl2KaX7c7e5cMnpXljxlm3dLEJksmTeCAJ6bFlXKOTA==" saltValue="iaGkcI75qZ4QpFa96ZzndQ==" spinCount="100000" sheet="1" objects="1" scenarios="1" formatRows="0"/>
  <mergeCells count="28">
    <mergeCell ref="A47:B47"/>
    <mergeCell ref="D47:J47"/>
    <mergeCell ref="C43:E43"/>
    <mergeCell ref="C7:E7"/>
    <mergeCell ref="C15:E15"/>
    <mergeCell ref="C25:E25"/>
    <mergeCell ref="C30:E30"/>
    <mergeCell ref="C37:E37"/>
    <mergeCell ref="J8:J14"/>
    <mergeCell ref="J16:J24"/>
    <mergeCell ref="J26:J29"/>
    <mergeCell ref="J31:J36"/>
    <mergeCell ref="J38:J42"/>
    <mergeCell ref="C44:D44"/>
    <mergeCell ref="C45:D45"/>
    <mergeCell ref="L26:L29"/>
    <mergeCell ref="L31:L36"/>
    <mergeCell ref="L38:L42"/>
    <mergeCell ref="J3:J6"/>
    <mergeCell ref="K8:K14"/>
    <mergeCell ref="K16:K24"/>
    <mergeCell ref="L3:L6"/>
    <mergeCell ref="L8:L14"/>
    <mergeCell ref="L16:L24"/>
    <mergeCell ref="K26:K29"/>
    <mergeCell ref="K31:K36"/>
    <mergeCell ref="K38:K42"/>
    <mergeCell ref="K3:K6"/>
  </mergeCells>
  <dataValidations count="1">
    <dataValidation type="list" allowBlank="1" showInputMessage="1" showErrorMessage="1" sqref="C4:D6 C9:D14 C17:D24 C27:D29 C32:D36 C39:D42" xr:uid="{00000000-0002-0000-0100-000000000000}">
      <mc:AlternateContent xmlns:x12ac="http://schemas.microsoft.com/office/spreadsheetml/2011/1/ac" xmlns:mc="http://schemas.openxmlformats.org/markup-compatibility/2006">
        <mc:Choice Requires="x12ac">
          <x12ac:list>0 - netaikoma," 1 -  planuota, bet neįgyvendinta", 2 - dalinai įgyvendinta, 3 - pilnai įgyvendinta</x12ac:list>
        </mc:Choice>
        <mc:Fallback>
          <formula1>"0 - netaikoma, 1 -  planuota, bet neįgyvendinta, 2 - dalinai įgyvendinta, 3 - pilnai įgyvendinta"</formula1>
        </mc:Fallback>
      </mc:AlternateContent>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2" manualBreakCount="2">
    <brk id="15" max="16383" man="1"/>
    <brk id="30" max="16383" man="1"/>
  </rowBreaks>
  <colBreaks count="1" manualBreakCount="1">
    <brk id="8"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zoomScaleNormal="100" workbookViewId="0">
      <selection activeCell="D5" sqref="D5"/>
    </sheetView>
  </sheetViews>
  <sheetFormatPr baseColWidth="10" defaultColWidth="34.5" defaultRowHeight="15" x14ac:dyDescent="0.2"/>
  <cols>
    <col min="1" max="1" width="4.5" style="8" customWidth="1"/>
    <col min="2" max="2" width="36.5" style="7" customWidth="1"/>
    <col min="3" max="3" width="17.6640625" style="8" customWidth="1"/>
    <col min="4" max="4" width="17.6640625" style="9" customWidth="1"/>
    <col min="5" max="5" width="0.1640625" style="9" customWidth="1"/>
    <col min="6" max="6" width="10.33203125" style="9" customWidth="1"/>
    <col min="7" max="7" width="8.5" style="9" customWidth="1"/>
    <col min="8" max="8" width="7.5" style="8" customWidth="1"/>
    <col min="9" max="9" width="3.5" style="8" customWidth="1"/>
    <col min="10" max="10" width="38.6640625" style="8" customWidth="1"/>
    <col min="11" max="11" width="18.5" style="8" customWidth="1"/>
    <col min="12" max="12" width="25.1640625" style="8" customWidth="1"/>
    <col min="13" max="13" width="3" style="8" bestFit="1" customWidth="1"/>
    <col min="14" max="16384" width="34.5" style="8"/>
  </cols>
  <sheetData>
    <row r="1" spans="1:12" s="16" customFormat="1" x14ac:dyDescent="0.2">
      <c r="A1" s="29" t="s">
        <v>91</v>
      </c>
      <c r="B1" s="15"/>
      <c r="D1" s="17"/>
      <c r="E1" s="17"/>
      <c r="F1" s="17"/>
      <c r="G1" s="17"/>
    </row>
    <row r="2" spans="1:12" ht="79.5" customHeight="1" x14ac:dyDescent="0.2">
      <c r="A2" s="55" t="s">
        <v>21</v>
      </c>
      <c r="B2" s="56"/>
      <c r="C2" s="57" t="s">
        <v>44</v>
      </c>
      <c r="D2" s="58" t="s">
        <v>45</v>
      </c>
      <c r="E2" s="68" t="s">
        <v>6</v>
      </c>
      <c r="F2" s="62" t="s">
        <v>46</v>
      </c>
      <c r="G2" s="60" t="s">
        <v>47</v>
      </c>
      <c r="H2" s="61"/>
      <c r="I2" s="61"/>
      <c r="J2" s="97" t="s">
        <v>190</v>
      </c>
      <c r="K2" s="98" t="s">
        <v>191</v>
      </c>
      <c r="L2" s="60" t="s">
        <v>192</v>
      </c>
    </row>
    <row r="3" spans="1:12" ht="16" x14ac:dyDescent="0.2">
      <c r="A3" s="54" t="s">
        <v>7</v>
      </c>
      <c r="B3" s="72" t="s">
        <v>96</v>
      </c>
      <c r="C3" s="61"/>
      <c r="D3" s="73"/>
      <c r="E3" s="73"/>
      <c r="F3" s="73"/>
      <c r="G3" s="73"/>
      <c r="I3" s="8" t="s">
        <v>7</v>
      </c>
      <c r="J3" s="139"/>
      <c r="K3" s="139"/>
      <c r="L3" s="139"/>
    </row>
    <row r="4" spans="1:12" ht="27.75" customHeight="1" x14ac:dyDescent="0.2">
      <c r="A4" s="34">
        <v>1</v>
      </c>
      <c r="B4" s="91" t="s">
        <v>97</v>
      </c>
      <c r="C4" s="87" t="s">
        <v>95</v>
      </c>
      <c r="D4" s="87" t="s">
        <v>92</v>
      </c>
      <c r="E4" s="31">
        <f>0.3*0.045</f>
        <v>1.35E-2</v>
      </c>
      <c r="F4" s="48">
        <f>IF(C4="0 - netaikoma",0*$E4,IF(C4="1 -  planuota, bet neįgyvendinta",1*$E4/3,IF(C4="2 - dalinai įgyvendinta",2*$E4/3,$E4)))</f>
        <v>1.35E-2</v>
      </c>
      <c r="G4" s="49">
        <f>IF(D4="0 - netaikoma",0*$E4,IF(D4="1 -  planuota, bet neįgyvendinta",1*$E4/3,IF(D4="2 - dalinai įgyvendinta",2*$E4/3,$E4)))</f>
        <v>0</v>
      </c>
      <c r="J4" s="140"/>
      <c r="K4" s="140"/>
      <c r="L4" s="140"/>
    </row>
    <row r="5" spans="1:12" ht="25.5" customHeight="1" x14ac:dyDescent="0.2">
      <c r="A5" s="34">
        <v>2</v>
      </c>
      <c r="B5" s="91" t="s">
        <v>98</v>
      </c>
      <c r="C5" s="87" t="s">
        <v>92</v>
      </c>
      <c r="D5" s="87" t="s">
        <v>92</v>
      </c>
      <c r="E5" s="31">
        <f>0.5*0.045</f>
        <v>2.2499999999999999E-2</v>
      </c>
      <c r="F5" s="48">
        <f>IF(C5="0 - netaikoma",0*$E5,IF(C5="1 -  planuota, bet neįgyvendinta",1*$E5/3,IF(C5="2 - dalinai įgyvendinta",2*$E5/3,$E5)))</f>
        <v>0</v>
      </c>
      <c r="G5" s="49">
        <f t="shared" ref="G5:G6" si="0">IF(D5="0 - netaikoma",0*$E5,IF(D5="1 -  planuota, bet neįgyvendinta",1*$E5/3,IF(D5="2 - dalinai įgyvendinta",2*$E5/3,$E5)))</f>
        <v>0</v>
      </c>
      <c r="J5" s="140"/>
      <c r="K5" s="140"/>
      <c r="L5" s="140"/>
    </row>
    <row r="6" spans="1:12" ht="26.25" customHeight="1" x14ac:dyDescent="0.2">
      <c r="A6" s="34">
        <v>3</v>
      </c>
      <c r="B6" s="92" t="s">
        <v>99</v>
      </c>
      <c r="C6" s="87" t="s">
        <v>92</v>
      </c>
      <c r="D6" s="87" t="s">
        <v>92</v>
      </c>
      <c r="E6" s="31">
        <f>0.2*0.045</f>
        <v>8.9999999999999993E-3</v>
      </c>
      <c r="F6" s="48">
        <f t="shared" ref="F6" si="1">IF(C6="0 - netaikoma",0*$E6,IF(C6="1 -  planuota, bet neįgyvendinta",1*$E6/3,IF(C6="2 - dalinai įgyvendinta",2*$E6/3,$E6)))</f>
        <v>0</v>
      </c>
      <c r="G6" s="49">
        <f t="shared" si="0"/>
        <v>0</v>
      </c>
      <c r="J6" s="141"/>
      <c r="K6" s="141"/>
      <c r="L6" s="141"/>
    </row>
    <row r="7" spans="1:12" ht="17.25" customHeight="1" x14ac:dyDescent="0.2">
      <c r="A7" s="34" t="s">
        <v>5</v>
      </c>
      <c r="B7" s="11"/>
      <c r="C7" s="149" t="s">
        <v>100</v>
      </c>
      <c r="D7" s="150"/>
      <c r="E7" s="67"/>
      <c r="F7" s="18">
        <f>SUM(F4:F6)</f>
        <v>1.35E-2</v>
      </c>
      <c r="G7" s="18">
        <f>SUM(G4:G6)</f>
        <v>0</v>
      </c>
      <c r="H7" s="63" t="s">
        <v>108</v>
      </c>
      <c r="I7" s="86"/>
      <c r="J7" s="74"/>
      <c r="K7" s="74"/>
      <c r="L7" s="74"/>
    </row>
    <row r="8" spans="1:12" ht="16" x14ac:dyDescent="0.2">
      <c r="A8" s="33" t="s">
        <v>8</v>
      </c>
      <c r="B8" s="78" t="s">
        <v>112</v>
      </c>
      <c r="C8" s="61"/>
      <c r="D8" s="73"/>
      <c r="E8" s="73"/>
      <c r="F8" s="73"/>
      <c r="G8" s="44"/>
      <c r="I8" s="8" t="s">
        <v>8</v>
      </c>
      <c r="J8" s="139"/>
      <c r="K8" s="139"/>
      <c r="L8" s="139"/>
    </row>
    <row r="9" spans="1:12" ht="45" x14ac:dyDescent="0.2">
      <c r="A9" s="34">
        <v>1</v>
      </c>
      <c r="B9" s="91" t="s">
        <v>113</v>
      </c>
      <c r="C9" s="87" t="s">
        <v>92</v>
      </c>
      <c r="D9" s="87" t="s">
        <v>92</v>
      </c>
      <c r="E9" s="31">
        <f>0.3*0.075</f>
        <v>2.2499999999999999E-2</v>
      </c>
      <c r="F9" s="48">
        <f>IF(C9="0 - netaikoma",0*$E9,IF(C9="1 -  planuota, bet neįgyvendinta",1*$E9/3,IF(C9="2 - dalinai įgyvendinta",2*$E9/3,$E9)))</f>
        <v>0</v>
      </c>
      <c r="G9" s="49">
        <f t="shared" ref="G9:G12" si="2">IF(D9="0 - netaikoma",0*$E9,IF(D9="1 -  planuota, bet neįgyvendinta",1*$E9/3,IF(D9="2 - dalinai įgyvendinta",2*$E9/3,$E9)))</f>
        <v>0</v>
      </c>
      <c r="J9" s="140"/>
      <c r="K9" s="140"/>
      <c r="L9" s="140"/>
    </row>
    <row r="10" spans="1:12" ht="30" x14ac:dyDescent="0.2">
      <c r="A10" s="34">
        <v>2</v>
      </c>
      <c r="B10" s="91" t="s">
        <v>114</v>
      </c>
      <c r="C10" s="87" t="s">
        <v>92</v>
      </c>
      <c r="D10" s="87" t="s">
        <v>92</v>
      </c>
      <c r="E10" s="31">
        <f>0.4*0.075</f>
        <v>0.03</v>
      </c>
      <c r="F10" s="48">
        <f t="shared" ref="F10:F12" si="3">IF(C10="0 - netaikoma",0*$E10,IF(C10="1 -  planuota, bet neįgyvendinta",1*$E10/3,IF(C10="2 - dalinai įgyvendinta",2*$E10/3,$E10)))</f>
        <v>0</v>
      </c>
      <c r="G10" s="49">
        <f t="shared" si="2"/>
        <v>0</v>
      </c>
      <c r="J10" s="140"/>
      <c r="K10" s="140"/>
      <c r="L10" s="140"/>
    </row>
    <row r="11" spans="1:12" ht="39" customHeight="1" x14ac:dyDescent="0.2">
      <c r="A11" s="34">
        <v>3</v>
      </c>
      <c r="B11" s="92" t="s">
        <v>115</v>
      </c>
      <c r="C11" s="87" t="s">
        <v>92</v>
      </c>
      <c r="D11" s="87" t="s">
        <v>92</v>
      </c>
      <c r="E11" s="31">
        <f>0.2*0.075</f>
        <v>1.4999999999999999E-2</v>
      </c>
      <c r="F11" s="48">
        <f t="shared" si="3"/>
        <v>0</v>
      </c>
      <c r="G11" s="49">
        <f t="shared" si="2"/>
        <v>0</v>
      </c>
      <c r="J11" s="140"/>
      <c r="K11" s="140"/>
      <c r="L11" s="140"/>
    </row>
    <row r="12" spans="1:12" x14ac:dyDescent="0.2">
      <c r="A12" s="34">
        <v>4</v>
      </c>
      <c r="B12" s="92" t="s">
        <v>116</v>
      </c>
      <c r="C12" s="87" t="s">
        <v>92</v>
      </c>
      <c r="D12" s="87" t="s">
        <v>92</v>
      </c>
      <c r="E12" s="31">
        <f>0.1*0.075</f>
        <v>7.4999999999999997E-3</v>
      </c>
      <c r="F12" s="48">
        <f t="shared" si="3"/>
        <v>0</v>
      </c>
      <c r="G12" s="49">
        <f t="shared" si="2"/>
        <v>0</v>
      </c>
      <c r="J12" s="141"/>
      <c r="K12" s="141"/>
      <c r="L12" s="141"/>
    </row>
    <row r="13" spans="1:12" x14ac:dyDescent="0.2">
      <c r="A13" s="34" t="s">
        <v>5</v>
      </c>
      <c r="B13" s="11"/>
      <c r="C13" s="149" t="s">
        <v>101</v>
      </c>
      <c r="D13" s="150"/>
      <c r="E13" s="67"/>
      <c r="F13" s="18">
        <f>SUM(F9:F12)</f>
        <v>0</v>
      </c>
      <c r="G13" s="18">
        <f>SUM(G9:G12)</f>
        <v>0</v>
      </c>
      <c r="H13" s="63" t="s">
        <v>109</v>
      </c>
      <c r="I13" s="86"/>
      <c r="J13" s="74"/>
      <c r="K13" s="74"/>
      <c r="L13" s="74"/>
    </row>
    <row r="14" spans="1:12" ht="32" x14ac:dyDescent="0.2">
      <c r="A14" s="33" t="s">
        <v>9</v>
      </c>
      <c r="B14" s="78" t="s">
        <v>117</v>
      </c>
      <c r="C14" s="61"/>
      <c r="D14" s="73"/>
      <c r="E14" s="73"/>
      <c r="F14" s="73"/>
      <c r="G14" s="44"/>
      <c r="I14" s="8" t="s">
        <v>9</v>
      </c>
      <c r="J14" s="139"/>
      <c r="K14" s="139"/>
      <c r="L14" s="139"/>
    </row>
    <row r="15" spans="1:12" ht="56.25" customHeight="1" x14ac:dyDescent="0.2">
      <c r="A15" s="34">
        <v>1</v>
      </c>
      <c r="B15" s="91" t="s">
        <v>118</v>
      </c>
      <c r="C15" s="87" t="s">
        <v>92</v>
      </c>
      <c r="D15" s="87" t="s">
        <v>92</v>
      </c>
      <c r="E15" s="31">
        <f>0.4*0.06</f>
        <v>2.4E-2</v>
      </c>
      <c r="F15" s="48">
        <f t="shared" ref="F15:F17" si="4">IF(C15="0 - netaikoma",0*$E15,IF(C15="1 -  planuota, bet neįgyvendinta",1*$E15/3,IF(C15="2 - dalinai įgyvendinta",2*$E15/3,$E15)))</f>
        <v>0</v>
      </c>
      <c r="G15" s="49">
        <f t="shared" ref="G15:G17" si="5">IF(D15="0 - netaikoma",0*$E15,IF(D15="1 -  planuota, bet neįgyvendinta",1*$E15/3,IF(D15="2 - dalinai įgyvendinta",2*$E15/3,$E15)))</f>
        <v>0</v>
      </c>
      <c r="J15" s="140"/>
      <c r="K15" s="140"/>
      <c r="L15" s="140"/>
    </row>
    <row r="16" spans="1:12" ht="28.5" customHeight="1" x14ac:dyDescent="0.2">
      <c r="A16" s="34">
        <v>2</v>
      </c>
      <c r="B16" s="91" t="s">
        <v>119</v>
      </c>
      <c r="C16" s="87" t="s">
        <v>92</v>
      </c>
      <c r="D16" s="87" t="s">
        <v>92</v>
      </c>
      <c r="E16" s="31">
        <f>0.25*0.06</f>
        <v>1.4999999999999999E-2</v>
      </c>
      <c r="F16" s="48">
        <f t="shared" si="4"/>
        <v>0</v>
      </c>
      <c r="G16" s="49">
        <f t="shared" si="5"/>
        <v>0</v>
      </c>
      <c r="J16" s="140"/>
      <c r="K16" s="140"/>
      <c r="L16" s="140"/>
    </row>
    <row r="17" spans="1:12" ht="30" x14ac:dyDescent="0.2">
      <c r="A17" s="34">
        <v>3</v>
      </c>
      <c r="B17" s="91" t="s">
        <v>120</v>
      </c>
      <c r="C17" s="87" t="s">
        <v>92</v>
      </c>
      <c r="D17" s="87" t="s">
        <v>92</v>
      </c>
      <c r="E17" s="31">
        <f>0.35*0.06</f>
        <v>2.0999999999999998E-2</v>
      </c>
      <c r="F17" s="48">
        <f t="shared" si="4"/>
        <v>0</v>
      </c>
      <c r="G17" s="49">
        <f t="shared" si="5"/>
        <v>0</v>
      </c>
      <c r="J17" s="141"/>
      <c r="K17" s="141"/>
      <c r="L17" s="141"/>
    </row>
    <row r="18" spans="1:12" x14ac:dyDescent="0.2">
      <c r="A18" s="34" t="s">
        <v>5</v>
      </c>
      <c r="B18" s="11"/>
      <c r="C18" s="149" t="s">
        <v>102</v>
      </c>
      <c r="D18" s="150"/>
      <c r="E18" s="67"/>
      <c r="F18" s="18">
        <f>SUM(F15:F17)</f>
        <v>0</v>
      </c>
      <c r="G18" s="18">
        <f>SUM(G15:G17)</f>
        <v>0</v>
      </c>
      <c r="H18" s="63" t="s">
        <v>110</v>
      </c>
      <c r="I18" s="65"/>
      <c r="J18" s="74"/>
      <c r="K18" s="74"/>
      <c r="L18" s="74"/>
    </row>
    <row r="19" spans="1:12" x14ac:dyDescent="0.2">
      <c r="A19" s="33" t="s">
        <v>10</v>
      </c>
      <c r="B19" s="93" t="s">
        <v>121</v>
      </c>
      <c r="C19" s="34"/>
      <c r="D19" s="10"/>
      <c r="E19" s="10"/>
      <c r="F19" s="10"/>
      <c r="G19" s="44"/>
      <c r="I19" s="8" t="s">
        <v>10</v>
      </c>
      <c r="J19" s="139"/>
      <c r="K19" s="154"/>
      <c r="L19" s="154"/>
    </row>
    <row r="20" spans="1:12" ht="60" x14ac:dyDescent="0.2">
      <c r="A20" s="34">
        <v>1</v>
      </c>
      <c r="B20" s="91" t="s">
        <v>122</v>
      </c>
      <c r="C20" s="87" t="s">
        <v>92</v>
      </c>
      <c r="D20" s="87" t="s">
        <v>92</v>
      </c>
      <c r="E20" s="31">
        <f>0.5*0.06</f>
        <v>0.03</v>
      </c>
      <c r="F20" s="48">
        <f t="shared" ref="F20:F21" si="6">IF(C20="0 - netaikoma",0*$E20,IF(C20="1 -  planuota, bet neįgyvendinta",1*$E20/3,IF(C20="2 - dalinai įgyvendinta",2*$E20/3,$E20)))</f>
        <v>0</v>
      </c>
      <c r="G20" s="49">
        <f t="shared" ref="G20:G21" si="7">IF(D20="0 - netaikoma",0*$E20,IF(D20="1 -  planuota, bet neįgyvendinta",1*$E20/3,IF(D20="2 - dalinai įgyvendinta",2*$E20/3,$E20)))</f>
        <v>0</v>
      </c>
      <c r="J20" s="140"/>
      <c r="K20" s="154"/>
      <c r="L20" s="154"/>
    </row>
    <row r="21" spans="1:12" ht="30" x14ac:dyDescent="0.2">
      <c r="A21" s="34">
        <v>2</v>
      </c>
      <c r="B21" s="91" t="s">
        <v>123</v>
      </c>
      <c r="C21" s="87" t="s">
        <v>92</v>
      </c>
      <c r="D21" s="87" t="s">
        <v>92</v>
      </c>
      <c r="E21" s="31">
        <f>0.5*0.06</f>
        <v>0.03</v>
      </c>
      <c r="F21" s="48">
        <f t="shared" si="6"/>
        <v>0</v>
      </c>
      <c r="G21" s="49">
        <f t="shared" si="7"/>
        <v>0</v>
      </c>
      <c r="J21" s="141"/>
      <c r="K21" s="154"/>
      <c r="L21" s="154"/>
    </row>
    <row r="22" spans="1:12" x14ac:dyDescent="0.2">
      <c r="A22" s="34" t="s">
        <v>5</v>
      </c>
      <c r="B22" s="11"/>
      <c r="C22" s="149" t="s">
        <v>103</v>
      </c>
      <c r="D22" s="150"/>
      <c r="E22" s="151"/>
      <c r="F22" s="18">
        <f>SUM(F20:F21)</f>
        <v>0</v>
      </c>
      <c r="G22" s="18">
        <f>SUM(G19:G21)</f>
        <v>0</v>
      </c>
      <c r="H22" s="63" t="s">
        <v>110</v>
      </c>
      <c r="I22" s="65"/>
      <c r="J22" s="74"/>
      <c r="K22" s="74"/>
      <c r="L22" s="74"/>
    </row>
    <row r="23" spans="1:12" x14ac:dyDescent="0.2">
      <c r="A23" s="33" t="s">
        <v>11</v>
      </c>
      <c r="B23" s="84" t="s">
        <v>124</v>
      </c>
      <c r="C23" s="61"/>
      <c r="D23" s="73"/>
      <c r="E23" s="73"/>
      <c r="F23" s="73"/>
      <c r="G23" s="73"/>
      <c r="I23" s="8" t="s">
        <v>11</v>
      </c>
      <c r="J23" s="154"/>
      <c r="K23" s="154"/>
      <c r="L23" s="154"/>
    </row>
    <row r="24" spans="1:12" ht="30" x14ac:dyDescent="0.2">
      <c r="A24" s="34">
        <v>1</v>
      </c>
      <c r="B24" s="91" t="s">
        <v>125</v>
      </c>
      <c r="C24" s="87" t="s">
        <v>92</v>
      </c>
      <c r="D24" s="87" t="s">
        <v>92</v>
      </c>
      <c r="E24" s="31">
        <f>0.6*0.03</f>
        <v>1.7999999999999999E-2</v>
      </c>
      <c r="F24" s="48">
        <f t="shared" ref="F24:F25" si="8">IF(C24="0 - netaikoma",0*$E24,IF(C24="1 -  planuota, bet neįgyvendinta",1*$E24/3,IF(C24="2 - dalinai įgyvendinta",2*$E24/3,$E24)))</f>
        <v>0</v>
      </c>
      <c r="G24" s="49">
        <f t="shared" ref="G24:G25" si="9">IF(D24="0 - netaikoma",0*$E24,IF(D24="1 -  planuota, bet neįgyvendinta",1*$E24/3,IF(D24="2 - dalinai įgyvendinta",2*$E24/3,$E24)))</f>
        <v>0</v>
      </c>
      <c r="J24" s="154"/>
      <c r="K24" s="154"/>
      <c r="L24" s="154"/>
    </row>
    <row r="25" spans="1:12" x14ac:dyDescent="0.2">
      <c r="A25" s="34">
        <v>2</v>
      </c>
      <c r="B25" s="91" t="s">
        <v>126</v>
      </c>
      <c r="C25" s="87" t="s">
        <v>92</v>
      </c>
      <c r="D25" s="87" t="s">
        <v>92</v>
      </c>
      <c r="E25" s="31">
        <f>0.4*0.03</f>
        <v>1.2E-2</v>
      </c>
      <c r="F25" s="48">
        <f t="shared" si="8"/>
        <v>0</v>
      </c>
      <c r="G25" s="49">
        <f t="shared" si="9"/>
        <v>0</v>
      </c>
      <c r="J25" s="154"/>
      <c r="K25" s="154"/>
      <c r="L25" s="154"/>
    </row>
    <row r="26" spans="1:12" x14ac:dyDescent="0.2">
      <c r="A26" s="34" t="s">
        <v>5</v>
      </c>
      <c r="B26" s="11"/>
      <c r="C26" s="149" t="s">
        <v>104</v>
      </c>
      <c r="D26" s="150"/>
      <c r="E26" s="151"/>
      <c r="F26" s="18">
        <f>SUM(F24:F25)</f>
        <v>0</v>
      </c>
      <c r="G26" s="18">
        <f>SUM(G23:G25)</f>
        <v>0</v>
      </c>
      <c r="H26" s="63" t="s">
        <v>111</v>
      </c>
      <c r="I26" s="65"/>
      <c r="J26" s="88"/>
      <c r="K26" s="88"/>
      <c r="L26" s="88"/>
    </row>
    <row r="27" spans="1:12" ht="32" x14ac:dyDescent="0.2">
      <c r="A27" s="33" t="s">
        <v>12</v>
      </c>
      <c r="B27" s="78" t="s">
        <v>127</v>
      </c>
      <c r="C27" s="61"/>
      <c r="D27" s="73"/>
      <c r="E27" s="73"/>
      <c r="F27" s="73"/>
      <c r="G27" s="73"/>
      <c r="I27" s="8" t="s">
        <v>12</v>
      </c>
      <c r="J27" s="154"/>
      <c r="K27" s="154"/>
      <c r="L27" s="154"/>
    </row>
    <row r="28" spans="1:12" ht="45" customHeight="1" x14ac:dyDescent="0.2">
      <c r="A28" s="34">
        <v>1</v>
      </c>
      <c r="B28" s="91" t="s">
        <v>128</v>
      </c>
      <c r="C28" s="87" t="s">
        <v>92</v>
      </c>
      <c r="D28" s="87" t="s">
        <v>92</v>
      </c>
      <c r="E28" s="31">
        <f>0.5*0.03</f>
        <v>1.4999999999999999E-2</v>
      </c>
      <c r="F28" s="48">
        <f t="shared" ref="F28:F29" si="10">IF(C28="0 - netaikoma",0*$E28,IF(C28="1 -  planuota, bet neįgyvendinta",1*$E28/3,IF(C28="2 - dalinai įgyvendinta",2*$E28/3,$E28)))</f>
        <v>0</v>
      </c>
      <c r="G28" s="49">
        <f t="shared" ref="G28:G29" si="11">IF(D28="0 - netaikoma",0*$E28,IF(D28="1 -  planuota, bet neįgyvendinta",1*$E28/3,IF(D28="2 - dalinai įgyvendinta",2*$E28/3,$E28)))</f>
        <v>0</v>
      </c>
      <c r="J28" s="154"/>
      <c r="K28" s="154"/>
      <c r="L28" s="154"/>
    </row>
    <row r="29" spans="1:12" ht="60" x14ac:dyDescent="0.2">
      <c r="A29" s="34">
        <v>2</v>
      </c>
      <c r="B29" s="91" t="s">
        <v>129</v>
      </c>
      <c r="C29" s="87" t="s">
        <v>92</v>
      </c>
      <c r="D29" s="87" t="s">
        <v>92</v>
      </c>
      <c r="E29" s="31">
        <f>0.5*0.03</f>
        <v>1.4999999999999999E-2</v>
      </c>
      <c r="F29" s="48">
        <f t="shared" si="10"/>
        <v>0</v>
      </c>
      <c r="G29" s="49">
        <f t="shared" si="11"/>
        <v>0</v>
      </c>
      <c r="J29" s="154"/>
      <c r="K29" s="154"/>
      <c r="L29" s="154"/>
    </row>
    <row r="30" spans="1:12" ht="16" thickBot="1" x14ac:dyDescent="0.25">
      <c r="A30" s="34" t="s">
        <v>5</v>
      </c>
      <c r="B30" s="11"/>
      <c r="C30" s="149" t="s">
        <v>105</v>
      </c>
      <c r="D30" s="150"/>
      <c r="E30" s="151"/>
      <c r="F30" s="18">
        <f>SUM(F28:F29)</f>
        <v>0</v>
      </c>
      <c r="G30" s="18">
        <f>SUM(G27:G29)</f>
        <v>0</v>
      </c>
      <c r="H30" s="63" t="s">
        <v>111</v>
      </c>
      <c r="I30" s="65"/>
    </row>
    <row r="31" spans="1:12" ht="16" thickBot="1" x14ac:dyDescent="0.25">
      <c r="C31" s="152" t="s">
        <v>106</v>
      </c>
      <c r="D31" s="152"/>
      <c r="F31" s="41">
        <f>SUM(F7,F13,F18,F22,F26,F30)</f>
        <v>1.35E-2</v>
      </c>
      <c r="G31" s="41">
        <f>SUM(G7,G13,G18,G22,G26,G30)</f>
        <v>0</v>
      </c>
    </row>
    <row r="32" spans="1:12" x14ac:dyDescent="0.2">
      <c r="C32" s="153" t="s">
        <v>107</v>
      </c>
      <c r="D32" s="153"/>
      <c r="F32" s="44">
        <v>30</v>
      </c>
      <c r="G32" s="44">
        <v>30</v>
      </c>
    </row>
    <row r="33" spans="1:11" x14ac:dyDescent="0.2">
      <c r="D33" s="13"/>
      <c r="E33" s="13"/>
      <c r="G33" s="38"/>
    </row>
    <row r="34" spans="1:11" customFormat="1" ht="32.25" customHeight="1" x14ac:dyDescent="0.2">
      <c r="A34" s="147" t="s">
        <v>26</v>
      </c>
      <c r="B34" s="147"/>
      <c r="C34" s="42"/>
      <c r="D34" s="148" t="s">
        <v>27</v>
      </c>
      <c r="E34" s="148"/>
      <c r="F34" s="148"/>
      <c r="G34" s="148"/>
      <c r="H34" s="148"/>
      <c r="I34" s="148"/>
      <c r="J34" s="148"/>
      <c r="K34" s="43"/>
    </row>
  </sheetData>
  <sheetProtection algorithmName="SHA-512" hashValue="U//X5lCKVi4icmreSpPNoHcaGKJyzIbCY370UqffJ8Eyx3l01QXhkcfvebFFgyRw5yipfa5Y1d1bCwpl6OwLRw==" saltValue="siYfTChHH89mDcamQBh/+w==" spinCount="100000" sheet="1" objects="1" scenarios="1" formatRows="0"/>
  <mergeCells count="28">
    <mergeCell ref="A34:B34"/>
    <mergeCell ref="D34:J34"/>
    <mergeCell ref="C30:E30"/>
    <mergeCell ref="C22:E22"/>
    <mergeCell ref="C26:E26"/>
    <mergeCell ref="J23:J25"/>
    <mergeCell ref="J27:J29"/>
    <mergeCell ref="C32:D32"/>
    <mergeCell ref="K19:K21"/>
    <mergeCell ref="K23:K25"/>
    <mergeCell ref="K27:K29"/>
    <mergeCell ref="L27:L29"/>
    <mergeCell ref="J3:J6"/>
    <mergeCell ref="K3:K6"/>
    <mergeCell ref="J8:J12"/>
    <mergeCell ref="K8:K12"/>
    <mergeCell ref="J14:J17"/>
    <mergeCell ref="K14:K17"/>
    <mergeCell ref="L3:L6"/>
    <mergeCell ref="L8:L12"/>
    <mergeCell ref="L14:L17"/>
    <mergeCell ref="L19:L21"/>
    <mergeCell ref="L23:L25"/>
    <mergeCell ref="C7:D7"/>
    <mergeCell ref="C13:D13"/>
    <mergeCell ref="C18:D18"/>
    <mergeCell ref="C31:D31"/>
    <mergeCell ref="J19:J21"/>
  </mergeCells>
  <phoneticPr fontId="7" type="noConversion"/>
  <dataValidations count="1">
    <dataValidation type="list" allowBlank="1" showInputMessage="1" showErrorMessage="1" sqref="C20:D21 C24:D25 C15:D17 C4:D6 C9:D12 C28:D29" xr:uid="{00000000-0002-0000-0200-000000000000}">
      <mc:AlternateContent xmlns:x12ac="http://schemas.microsoft.com/office/spreadsheetml/2011/1/ac" xmlns:mc="http://schemas.openxmlformats.org/markup-compatibility/2006">
        <mc:Choice Requires="x12ac">
          <x12ac:list>0 - netaikoma," 1 -  planuota, bet neįgyvendinta", 2 - dalinai įgyvendinta, 3 - pilnai įgyvendinta</x12ac:list>
        </mc:Choice>
        <mc:Fallback>
          <formula1>"0 - netaikoma, 1 -  planuota, bet neįgyvendinta, 2 - dalinai įgyvendinta, 3 - pilnai įgyvendinta"</formula1>
        </mc:Fallback>
      </mc:AlternateContent>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issue&amp;CThis product is released under Creative Common licence  
CC BY-NC-ND 3.0&amp;R&amp;G</oddFooter>
  </headerFooter>
  <rowBreaks count="1" manualBreakCount="1">
    <brk id="18" max="16383" man="1"/>
  </rowBreaks>
  <colBreaks count="1" manualBreakCount="1">
    <brk id="8"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9"/>
  <sheetViews>
    <sheetView zoomScaleNormal="100" workbookViewId="0">
      <selection activeCell="D17" sqref="D17"/>
    </sheetView>
  </sheetViews>
  <sheetFormatPr baseColWidth="10" defaultColWidth="34.5" defaultRowHeight="15" x14ac:dyDescent="0.2"/>
  <cols>
    <col min="1" max="1" width="4.5" style="8" customWidth="1"/>
    <col min="2" max="2" width="36.33203125" style="7" customWidth="1"/>
    <col min="3" max="3" width="17.6640625" style="8" customWidth="1"/>
    <col min="4" max="4" width="18.33203125" style="9" customWidth="1"/>
    <col min="5" max="5" width="0.1640625" style="9" customWidth="1"/>
    <col min="6" max="6" width="10.5" style="9" customWidth="1"/>
    <col min="7" max="7" width="8.5" style="9" customWidth="1"/>
    <col min="8" max="8" width="6.1640625" style="8" customWidth="1"/>
    <col min="9" max="9" width="3.5" style="8" customWidth="1"/>
    <col min="10" max="10" width="35" style="8" customWidth="1"/>
    <col min="11" max="11" width="27.83203125" style="8" customWidth="1"/>
    <col min="12" max="12" width="35.33203125" style="8" customWidth="1"/>
    <col min="13" max="13" width="3" style="8" bestFit="1" customWidth="1"/>
    <col min="14" max="16384" width="34.5" style="8"/>
  </cols>
  <sheetData>
    <row r="1" spans="1:12" s="16" customFormat="1" x14ac:dyDescent="0.2">
      <c r="A1" s="90" t="s">
        <v>130</v>
      </c>
      <c r="B1" s="15"/>
      <c r="D1" s="17"/>
      <c r="E1" s="17"/>
      <c r="F1" s="17"/>
      <c r="G1" s="17"/>
    </row>
    <row r="2" spans="1:12" ht="78" customHeight="1" x14ac:dyDescent="0.2">
      <c r="A2" s="55" t="s">
        <v>21</v>
      </c>
      <c r="B2" s="56"/>
      <c r="C2" s="57" t="s">
        <v>44</v>
      </c>
      <c r="D2" s="58" t="s">
        <v>45</v>
      </c>
      <c r="E2" s="68" t="s">
        <v>6</v>
      </c>
      <c r="F2" s="62" t="s">
        <v>46</v>
      </c>
      <c r="G2" s="60" t="s">
        <v>47</v>
      </c>
      <c r="H2" s="61"/>
      <c r="I2" s="61"/>
      <c r="J2" s="97" t="s">
        <v>190</v>
      </c>
      <c r="K2" s="98" t="s">
        <v>191</v>
      </c>
      <c r="L2" s="60" t="s">
        <v>192</v>
      </c>
    </row>
    <row r="3" spans="1:12" ht="16" x14ac:dyDescent="0.2">
      <c r="A3" s="80" t="s">
        <v>13</v>
      </c>
      <c r="B3" s="81" t="s">
        <v>131</v>
      </c>
      <c r="C3" s="61"/>
      <c r="D3" s="73"/>
      <c r="E3" s="73"/>
      <c r="F3" s="73"/>
      <c r="G3" s="73"/>
      <c r="I3" s="8" t="s">
        <v>13</v>
      </c>
      <c r="J3" s="154"/>
      <c r="K3" s="154"/>
      <c r="L3" s="154"/>
    </row>
    <row r="4" spans="1:12" ht="25.5" customHeight="1" x14ac:dyDescent="0.2">
      <c r="A4" s="34">
        <v>1</v>
      </c>
      <c r="B4" s="50" t="s">
        <v>142</v>
      </c>
      <c r="C4" s="87" t="s">
        <v>92</v>
      </c>
      <c r="D4" s="87" t="s">
        <v>92</v>
      </c>
      <c r="E4" s="31">
        <f>0.2*0.04</f>
        <v>8.0000000000000002E-3</v>
      </c>
      <c r="F4" s="48">
        <f>IF(C4="0 - netaikoma",0*$E4,IF(C4="1 -  planuota, bet neįgyvendinta",$E4/3,IF(C4="2 - dalinai įgyvendinta",2*$E4/3,$E4)))</f>
        <v>0</v>
      </c>
      <c r="G4" s="49">
        <f>IF(D4="0 - netaikoma",0*$E4,IF(D4="1 -  planuota, bet neįgyvendinta",$E4/3,IF(D4="2 - dalinai įgyvendinta",2*$E4/3,$E4)))</f>
        <v>0</v>
      </c>
      <c r="J4" s="154"/>
      <c r="K4" s="154"/>
      <c r="L4" s="154"/>
    </row>
    <row r="5" spans="1:12" ht="27" customHeight="1" x14ac:dyDescent="0.2">
      <c r="A5" s="34">
        <v>2</v>
      </c>
      <c r="B5" s="50" t="s">
        <v>143</v>
      </c>
      <c r="C5" s="87" t="s">
        <v>92</v>
      </c>
      <c r="D5" s="87" t="s">
        <v>92</v>
      </c>
      <c r="E5" s="31">
        <f>0.3*0.04</f>
        <v>1.2E-2</v>
      </c>
      <c r="F5" s="48">
        <f t="shared" ref="F5:F8" si="0">IF(C5="0 - netaikoma",0*$E5,IF(C5="1 -  planuota, bet neįgyvendinta",$E5/3,IF(C5="2 - dalinai įgyvendinta",2*$E5/3,$E5)))</f>
        <v>0</v>
      </c>
      <c r="G5" s="49">
        <f t="shared" ref="G5:G8" si="1">IF(D5="0 - netaikoma",0*$E5,IF(D5="1 -  planuota, bet neįgyvendinta",$E5/3,IF(D5="2 - dalinai įgyvendinta",2*$E5/3,$E5)))</f>
        <v>0</v>
      </c>
      <c r="J5" s="154"/>
      <c r="K5" s="154"/>
      <c r="L5" s="154"/>
    </row>
    <row r="6" spans="1:12" ht="27" customHeight="1" x14ac:dyDescent="0.2">
      <c r="A6" s="34">
        <v>3</v>
      </c>
      <c r="B6" s="50" t="s">
        <v>144</v>
      </c>
      <c r="C6" s="87" t="s">
        <v>92</v>
      </c>
      <c r="D6" s="87" t="s">
        <v>92</v>
      </c>
      <c r="E6" s="31">
        <f>0.2*0.04</f>
        <v>8.0000000000000002E-3</v>
      </c>
      <c r="F6" s="48">
        <f t="shared" si="0"/>
        <v>0</v>
      </c>
      <c r="G6" s="49">
        <f t="shared" si="1"/>
        <v>0</v>
      </c>
      <c r="J6" s="154"/>
      <c r="K6" s="154"/>
      <c r="L6" s="154"/>
    </row>
    <row r="7" spans="1:12" ht="31.5" customHeight="1" x14ac:dyDescent="0.2">
      <c r="A7" s="34">
        <v>4</v>
      </c>
      <c r="B7" s="50" t="s">
        <v>145</v>
      </c>
      <c r="C7" s="87" t="s">
        <v>92</v>
      </c>
      <c r="D7" s="87" t="s">
        <v>92</v>
      </c>
      <c r="E7" s="31">
        <f>0.1*0.04</f>
        <v>4.0000000000000001E-3</v>
      </c>
      <c r="F7" s="48">
        <f t="shared" si="0"/>
        <v>0</v>
      </c>
      <c r="G7" s="49">
        <f t="shared" si="1"/>
        <v>0</v>
      </c>
      <c r="J7" s="154"/>
      <c r="K7" s="154"/>
      <c r="L7" s="154"/>
    </row>
    <row r="8" spans="1:12" ht="27.75" customHeight="1" x14ac:dyDescent="0.2">
      <c r="A8" s="34">
        <v>5</v>
      </c>
      <c r="B8" s="51" t="s">
        <v>146</v>
      </c>
      <c r="C8" s="87" t="s">
        <v>92</v>
      </c>
      <c r="D8" s="87" t="s">
        <v>92</v>
      </c>
      <c r="E8" s="31">
        <f>0.2*0.04</f>
        <v>8.0000000000000002E-3</v>
      </c>
      <c r="F8" s="48">
        <f t="shared" si="0"/>
        <v>0</v>
      </c>
      <c r="G8" s="49">
        <f t="shared" si="1"/>
        <v>0</v>
      </c>
      <c r="J8" s="154"/>
      <c r="K8" s="154"/>
      <c r="L8" s="154"/>
    </row>
    <row r="9" spans="1:12" ht="17.25" customHeight="1" x14ac:dyDescent="0.2">
      <c r="A9" s="34" t="s">
        <v>5</v>
      </c>
      <c r="B9" s="11"/>
      <c r="C9" s="149" t="s">
        <v>132</v>
      </c>
      <c r="D9" s="151"/>
      <c r="E9" s="52">
        <f>SUM(E3:E8)</f>
        <v>0.04</v>
      </c>
      <c r="F9" s="71">
        <f>SUM(F4:F8)</f>
        <v>0</v>
      </c>
      <c r="G9" s="71">
        <f>SUM(G4:G8)</f>
        <v>0</v>
      </c>
      <c r="H9" s="89" t="s">
        <v>140</v>
      </c>
      <c r="I9" s="12"/>
      <c r="J9" s="74"/>
      <c r="K9" s="74"/>
      <c r="L9" s="74"/>
    </row>
    <row r="10" spans="1:12" ht="33" customHeight="1" x14ac:dyDescent="0.2">
      <c r="A10" s="79" t="s">
        <v>14</v>
      </c>
      <c r="B10" s="81" t="s">
        <v>147</v>
      </c>
      <c r="C10" s="61"/>
      <c r="D10" s="73"/>
      <c r="E10" s="73"/>
      <c r="F10" s="73"/>
      <c r="G10" s="73"/>
      <c r="H10" s="69"/>
      <c r="I10" s="69" t="s">
        <v>14</v>
      </c>
      <c r="J10" s="154"/>
      <c r="K10" s="154"/>
      <c r="L10" s="155"/>
    </row>
    <row r="11" spans="1:12" ht="30" x14ac:dyDescent="0.2">
      <c r="A11" s="34">
        <v>1</v>
      </c>
      <c r="B11" s="91" t="s">
        <v>148</v>
      </c>
      <c r="C11" s="87" t="s">
        <v>92</v>
      </c>
      <c r="D11" s="87" t="s">
        <v>92</v>
      </c>
      <c r="E11" s="31">
        <f>0.2*4/100</f>
        <v>8.0000000000000002E-3</v>
      </c>
      <c r="F11" s="48">
        <f t="shared" ref="F11:F14" si="2">IF(C11="0 - netaikoma",0*$E11,IF(C11="1 -  planuota, bet neįgyvendinta",$E11/3,IF(C11="2 - dalinai įgyvendinta",2*$E11/3,$E11)))</f>
        <v>0</v>
      </c>
      <c r="G11" s="49">
        <f t="shared" ref="G11:G14" si="3">IF(D11="0 - netaikoma",0*$E11,IF(D11="1 -  planuota, bet neįgyvendinta",$E11/3,IF(D11="2 - dalinai įgyvendinta",2*$E11/3,$E11)))</f>
        <v>0</v>
      </c>
      <c r="J11" s="154"/>
      <c r="K11" s="154"/>
      <c r="L11" s="155"/>
    </row>
    <row r="12" spans="1:12" ht="30" x14ac:dyDescent="0.2">
      <c r="A12" s="34">
        <v>2</v>
      </c>
      <c r="B12" s="91" t="s">
        <v>149</v>
      </c>
      <c r="C12" s="87" t="s">
        <v>92</v>
      </c>
      <c r="D12" s="87" t="s">
        <v>92</v>
      </c>
      <c r="E12" s="31">
        <f>0.2*4/100</f>
        <v>8.0000000000000002E-3</v>
      </c>
      <c r="F12" s="48">
        <f t="shared" si="2"/>
        <v>0</v>
      </c>
      <c r="G12" s="49">
        <f t="shared" si="3"/>
        <v>0</v>
      </c>
      <c r="J12" s="154"/>
      <c r="K12" s="154"/>
      <c r="L12" s="155"/>
    </row>
    <row r="13" spans="1:12" ht="30" x14ac:dyDescent="0.2">
      <c r="A13" s="34">
        <v>3</v>
      </c>
      <c r="B13" s="91" t="s">
        <v>150</v>
      </c>
      <c r="C13" s="87" t="s">
        <v>92</v>
      </c>
      <c r="D13" s="87" t="s">
        <v>92</v>
      </c>
      <c r="E13" s="31">
        <f>0.3*4/100</f>
        <v>1.2E-2</v>
      </c>
      <c r="F13" s="48">
        <f t="shared" si="2"/>
        <v>0</v>
      </c>
      <c r="G13" s="49">
        <f t="shared" si="3"/>
        <v>0</v>
      </c>
      <c r="J13" s="154"/>
      <c r="K13" s="154"/>
      <c r="L13" s="155"/>
    </row>
    <row r="14" spans="1:12" ht="30" x14ac:dyDescent="0.2">
      <c r="A14" s="34">
        <v>4</v>
      </c>
      <c r="B14" s="91" t="s">
        <v>151</v>
      </c>
      <c r="C14" s="87" t="s">
        <v>92</v>
      </c>
      <c r="D14" s="87" t="s">
        <v>92</v>
      </c>
      <c r="E14" s="31">
        <f>0.3*4/100</f>
        <v>1.2E-2</v>
      </c>
      <c r="F14" s="48">
        <f t="shared" si="2"/>
        <v>0</v>
      </c>
      <c r="G14" s="49">
        <f t="shared" si="3"/>
        <v>0</v>
      </c>
      <c r="J14" s="154"/>
      <c r="K14" s="154"/>
      <c r="L14" s="155"/>
    </row>
    <row r="15" spans="1:12" x14ac:dyDescent="0.2">
      <c r="A15" s="34" t="s">
        <v>5</v>
      </c>
      <c r="B15" s="11"/>
      <c r="C15" s="149" t="s">
        <v>133</v>
      </c>
      <c r="D15" s="151"/>
      <c r="E15" s="46"/>
      <c r="F15" s="71">
        <f>SUM(F11:F14)</f>
        <v>0</v>
      </c>
      <c r="G15" s="71">
        <f>SUM(G11:G14)</f>
        <v>0</v>
      </c>
      <c r="H15" s="89" t="s">
        <v>140</v>
      </c>
      <c r="I15" s="12"/>
      <c r="J15" s="74"/>
      <c r="K15" s="74"/>
      <c r="L15" s="74"/>
    </row>
    <row r="16" spans="1:12" x14ac:dyDescent="0.2">
      <c r="A16" s="79" t="s">
        <v>23</v>
      </c>
      <c r="B16" s="82" t="s">
        <v>152</v>
      </c>
      <c r="C16" s="61"/>
      <c r="D16" s="73"/>
      <c r="E16" s="73"/>
      <c r="F16" s="73"/>
      <c r="G16" s="73"/>
      <c r="H16" s="69"/>
      <c r="I16" s="69" t="s">
        <v>23</v>
      </c>
      <c r="J16" s="154"/>
      <c r="K16" s="155"/>
      <c r="L16" s="155"/>
    </row>
    <row r="17" spans="1:12" ht="27" customHeight="1" x14ac:dyDescent="0.2">
      <c r="A17" s="34">
        <v>1</v>
      </c>
      <c r="B17" s="91" t="s">
        <v>153</v>
      </c>
      <c r="C17" s="87" t="s">
        <v>92</v>
      </c>
      <c r="D17" s="87" t="s">
        <v>92</v>
      </c>
      <c r="E17" s="31">
        <f t="shared" ref="E17:E21" si="4">0.2*4/100</f>
        <v>8.0000000000000002E-3</v>
      </c>
      <c r="F17" s="48">
        <f t="shared" ref="F17:F21" si="5">IF(C17="0 - netaikoma",0*$E17,IF(C17="1 -  planuota, bet neįgyvendinta",$E17/3,IF(C17="2 - dalinai įgyvendinta",2*$E17/3,$E17)))</f>
        <v>0</v>
      </c>
      <c r="G17" s="49">
        <f t="shared" ref="G17:G21" si="6">IF(D17="0 - netaikoma",0*$E17,IF(D17="1 -  planuota, bet neįgyvendinta",$E17/3,IF(D17="2 - dalinai įgyvendinta",2*$E17/3,$E17)))</f>
        <v>0</v>
      </c>
      <c r="J17" s="154"/>
      <c r="K17" s="155"/>
      <c r="L17" s="155"/>
    </row>
    <row r="18" spans="1:12" ht="39" customHeight="1" x14ac:dyDescent="0.2">
      <c r="A18" s="34">
        <v>2</v>
      </c>
      <c r="B18" s="91" t="s">
        <v>154</v>
      </c>
      <c r="C18" s="87" t="s">
        <v>92</v>
      </c>
      <c r="D18" s="87" t="s">
        <v>92</v>
      </c>
      <c r="E18" s="31">
        <f t="shared" si="4"/>
        <v>8.0000000000000002E-3</v>
      </c>
      <c r="F18" s="48">
        <f t="shared" si="5"/>
        <v>0</v>
      </c>
      <c r="G18" s="49">
        <f t="shared" si="6"/>
        <v>0</v>
      </c>
      <c r="J18" s="154"/>
      <c r="K18" s="155"/>
      <c r="L18" s="155"/>
    </row>
    <row r="19" spans="1:12" ht="30" x14ac:dyDescent="0.2">
      <c r="A19" s="34">
        <v>3</v>
      </c>
      <c r="B19" s="91" t="s">
        <v>155</v>
      </c>
      <c r="C19" s="87" t="s">
        <v>92</v>
      </c>
      <c r="D19" s="87" t="s">
        <v>92</v>
      </c>
      <c r="E19" s="31">
        <f t="shared" si="4"/>
        <v>8.0000000000000002E-3</v>
      </c>
      <c r="F19" s="48">
        <f t="shared" si="5"/>
        <v>0</v>
      </c>
      <c r="G19" s="49">
        <f t="shared" si="6"/>
        <v>0</v>
      </c>
      <c r="J19" s="154"/>
      <c r="K19" s="155"/>
      <c r="L19" s="155"/>
    </row>
    <row r="20" spans="1:12" ht="39" customHeight="1" x14ac:dyDescent="0.2">
      <c r="A20" s="34">
        <v>4</v>
      </c>
      <c r="B20" s="91" t="s">
        <v>207</v>
      </c>
      <c r="C20" s="87" t="s">
        <v>92</v>
      </c>
      <c r="D20" s="87" t="s">
        <v>92</v>
      </c>
      <c r="E20" s="31">
        <f t="shared" si="4"/>
        <v>8.0000000000000002E-3</v>
      </c>
      <c r="F20" s="48">
        <f t="shared" si="5"/>
        <v>0</v>
      </c>
      <c r="G20" s="49">
        <f t="shared" si="6"/>
        <v>0</v>
      </c>
      <c r="J20" s="154"/>
      <c r="K20" s="155"/>
      <c r="L20" s="155"/>
    </row>
    <row r="21" spans="1:12" ht="30" x14ac:dyDescent="0.2">
      <c r="A21" s="34">
        <v>5</v>
      </c>
      <c r="B21" s="92" t="s">
        <v>206</v>
      </c>
      <c r="C21" s="87" t="s">
        <v>92</v>
      </c>
      <c r="D21" s="87" t="s">
        <v>92</v>
      </c>
      <c r="E21" s="31">
        <f t="shared" si="4"/>
        <v>8.0000000000000002E-3</v>
      </c>
      <c r="F21" s="48">
        <f t="shared" si="5"/>
        <v>0</v>
      </c>
      <c r="G21" s="49">
        <f t="shared" si="6"/>
        <v>0</v>
      </c>
      <c r="J21" s="154"/>
      <c r="K21" s="155"/>
      <c r="L21" s="155"/>
    </row>
    <row r="22" spans="1:12" x14ac:dyDescent="0.2">
      <c r="A22" s="34" t="s">
        <v>5</v>
      </c>
      <c r="B22" s="11"/>
      <c r="C22" s="149" t="s">
        <v>134</v>
      </c>
      <c r="D22" s="151"/>
      <c r="E22" s="46"/>
      <c r="F22" s="71">
        <f>SUM(F17:F21)</f>
        <v>0</v>
      </c>
      <c r="G22" s="71">
        <f>SUM(G17:G21)</f>
        <v>0</v>
      </c>
      <c r="H22" s="89" t="s">
        <v>140</v>
      </c>
      <c r="I22" s="12"/>
      <c r="J22" s="74"/>
      <c r="K22" s="74"/>
      <c r="L22" s="74"/>
    </row>
    <row r="23" spans="1:12" x14ac:dyDescent="0.2">
      <c r="A23" s="79" t="s">
        <v>15</v>
      </c>
      <c r="B23" s="82" t="s">
        <v>156</v>
      </c>
      <c r="C23" s="61"/>
      <c r="D23" s="73"/>
      <c r="E23" s="73"/>
      <c r="F23" s="73"/>
      <c r="G23" s="73"/>
      <c r="H23" s="69"/>
      <c r="I23" s="69" t="s">
        <v>15</v>
      </c>
      <c r="J23" s="154"/>
      <c r="K23" s="154"/>
      <c r="L23" s="154"/>
    </row>
    <row r="24" spans="1:12" ht="54" customHeight="1" x14ac:dyDescent="0.2">
      <c r="A24" s="34">
        <v>1</v>
      </c>
      <c r="B24" s="91" t="s">
        <v>205</v>
      </c>
      <c r="C24" s="87" t="s">
        <v>92</v>
      </c>
      <c r="D24" s="87" t="s">
        <v>92</v>
      </c>
      <c r="E24" s="31">
        <f>0.5*0.04</f>
        <v>0.02</v>
      </c>
      <c r="F24" s="48">
        <f t="shared" ref="F24:F25" si="7">IF(C24="0 - netaikoma",0*$E24,IF(C24="1 -  planuota, bet neįgyvendinta",$E24/3,IF(C24="2 - dalinai įgyvendinta",2*$E24/3,$E24)))</f>
        <v>0</v>
      </c>
      <c r="G24" s="49">
        <f t="shared" ref="G24:G25" si="8">IF(D24="0 - netaikoma",0*$E24,IF(D24="1 -  planuota, bet neįgyvendinta",$E24/3,IF(D24="2 - dalinai įgyvendinta",2*$E24/3,$E24)))</f>
        <v>0</v>
      </c>
      <c r="J24" s="154"/>
      <c r="K24" s="154"/>
      <c r="L24" s="154"/>
    </row>
    <row r="25" spans="1:12" ht="47.25" customHeight="1" x14ac:dyDescent="0.2">
      <c r="A25" s="34">
        <v>2</v>
      </c>
      <c r="B25" s="91" t="s">
        <v>204</v>
      </c>
      <c r="C25" s="87" t="s">
        <v>92</v>
      </c>
      <c r="D25" s="87" t="s">
        <v>92</v>
      </c>
      <c r="E25" s="31">
        <f>0.5*0.04</f>
        <v>0.02</v>
      </c>
      <c r="F25" s="48">
        <f t="shared" si="7"/>
        <v>0</v>
      </c>
      <c r="G25" s="49">
        <f t="shared" si="8"/>
        <v>0</v>
      </c>
      <c r="J25" s="154"/>
      <c r="K25" s="154"/>
      <c r="L25" s="154"/>
    </row>
    <row r="26" spans="1:12" x14ac:dyDescent="0.2">
      <c r="A26" s="34" t="s">
        <v>5</v>
      </c>
      <c r="B26" s="11"/>
      <c r="C26" s="149" t="s">
        <v>135</v>
      </c>
      <c r="D26" s="151"/>
      <c r="E26" s="46"/>
      <c r="F26" s="71">
        <f>SUM(F24:F25)</f>
        <v>0</v>
      </c>
      <c r="G26" s="71">
        <f>SUM(G24:G25)</f>
        <v>0</v>
      </c>
      <c r="H26" s="89" t="s">
        <v>140</v>
      </c>
      <c r="I26" s="12"/>
      <c r="J26" s="88"/>
      <c r="K26" s="88"/>
      <c r="L26" s="88"/>
    </row>
    <row r="27" spans="1:12" ht="33.75" customHeight="1" x14ac:dyDescent="0.2">
      <c r="A27" s="79" t="s">
        <v>16</v>
      </c>
      <c r="B27" s="81" t="s">
        <v>157</v>
      </c>
      <c r="C27" s="61"/>
      <c r="D27" s="73"/>
      <c r="E27" s="73"/>
      <c r="F27" s="73"/>
      <c r="G27" s="73"/>
      <c r="H27" s="69"/>
      <c r="I27" s="69" t="s">
        <v>16</v>
      </c>
      <c r="J27" s="154"/>
      <c r="K27" s="154"/>
      <c r="L27" s="154"/>
    </row>
    <row r="28" spans="1:12" ht="34.5" customHeight="1" x14ac:dyDescent="0.2">
      <c r="A28" s="34">
        <v>1</v>
      </c>
      <c r="B28" s="91" t="s">
        <v>158</v>
      </c>
      <c r="C28" s="87" t="s">
        <v>92</v>
      </c>
      <c r="D28" s="87" t="s">
        <v>92</v>
      </c>
      <c r="E28" s="31">
        <f>0.3*0.02</f>
        <v>6.0000000000000001E-3</v>
      </c>
      <c r="F28" s="48">
        <f t="shared" ref="F28:F30" si="9">IF(C28="0 - netaikoma",0*$E28,IF(C28="1 -  planuota, bet neįgyvendinta",$E28/3,IF(C28="2 - dalinai įgyvendinta",2*$E28/3,$E28)))</f>
        <v>0</v>
      </c>
      <c r="G28" s="49">
        <f t="shared" ref="G28:G30" si="10">IF(D28="0 - netaikoma",0*$E28,IF(D28="1 -  planuota, bet neįgyvendinta",$E28/3,IF(D28="2 - dalinai įgyvendinta",2*$E28/3,$E28)))</f>
        <v>0</v>
      </c>
      <c r="J28" s="154"/>
      <c r="K28" s="154"/>
      <c r="L28" s="154"/>
    </row>
    <row r="29" spans="1:12" ht="60" x14ac:dyDescent="0.2">
      <c r="A29" s="34">
        <v>2</v>
      </c>
      <c r="B29" s="91" t="s">
        <v>159</v>
      </c>
      <c r="C29" s="87" t="s">
        <v>92</v>
      </c>
      <c r="D29" s="87" t="s">
        <v>92</v>
      </c>
      <c r="E29" s="31">
        <f>0.3*0.02</f>
        <v>6.0000000000000001E-3</v>
      </c>
      <c r="F29" s="48">
        <f t="shared" si="9"/>
        <v>0</v>
      </c>
      <c r="G29" s="49">
        <f t="shared" si="10"/>
        <v>0</v>
      </c>
      <c r="J29" s="154"/>
      <c r="K29" s="154"/>
      <c r="L29" s="154"/>
    </row>
    <row r="30" spans="1:12" ht="38.25" customHeight="1" x14ac:dyDescent="0.2">
      <c r="A30" s="34">
        <v>3</v>
      </c>
      <c r="B30" s="91" t="s">
        <v>160</v>
      </c>
      <c r="C30" s="87" t="s">
        <v>92</v>
      </c>
      <c r="D30" s="87" t="s">
        <v>92</v>
      </c>
      <c r="E30" s="31">
        <f>0.4*0.02</f>
        <v>8.0000000000000002E-3</v>
      </c>
      <c r="F30" s="48">
        <f t="shared" si="9"/>
        <v>0</v>
      </c>
      <c r="G30" s="49">
        <f t="shared" si="10"/>
        <v>0</v>
      </c>
      <c r="J30" s="154"/>
      <c r="K30" s="154"/>
      <c r="L30" s="154"/>
    </row>
    <row r="31" spans="1:12" x14ac:dyDescent="0.2">
      <c r="A31" s="34" t="s">
        <v>5</v>
      </c>
      <c r="B31" s="11"/>
      <c r="C31" s="149" t="s">
        <v>136</v>
      </c>
      <c r="D31" s="151"/>
      <c r="E31" s="46"/>
      <c r="F31" s="71">
        <f>SUM(F28:F30)</f>
        <v>0</v>
      </c>
      <c r="G31" s="71">
        <f>SUM(G28:G30)</f>
        <v>0</v>
      </c>
      <c r="H31" s="89" t="s">
        <v>141</v>
      </c>
      <c r="I31" s="12"/>
      <c r="J31" s="88"/>
      <c r="K31" s="88"/>
      <c r="L31" s="88"/>
    </row>
    <row r="32" spans="1:12" ht="16.5" customHeight="1" x14ac:dyDescent="0.2">
      <c r="A32" s="79" t="s">
        <v>20</v>
      </c>
      <c r="B32" s="81" t="s">
        <v>161</v>
      </c>
      <c r="C32" s="61"/>
      <c r="D32" s="73"/>
      <c r="E32" s="73"/>
      <c r="F32" s="73"/>
      <c r="G32" s="44"/>
      <c r="H32" s="69"/>
      <c r="I32" s="69" t="s">
        <v>20</v>
      </c>
      <c r="J32" s="154"/>
      <c r="K32" s="154"/>
      <c r="L32" s="154"/>
    </row>
    <row r="33" spans="1:12" ht="28.5" customHeight="1" x14ac:dyDescent="0.2">
      <c r="A33" s="34">
        <v>1</v>
      </c>
      <c r="B33" s="91" t="s">
        <v>162</v>
      </c>
      <c r="C33" s="87" t="s">
        <v>92</v>
      </c>
      <c r="D33" s="87" t="s">
        <v>92</v>
      </c>
      <c r="E33" s="31">
        <f>0.5*0.02</f>
        <v>0.01</v>
      </c>
      <c r="F33" s="48">
        <f t="shared" ref="F33:F34" si="11">IF(C33="0 - netaikoma",0*$E33,IF(C33="1 -  planuota, bet neįgyvendinta",$E33/3,IF(C33="2 - dalinai įgyvendinta",2*$E33/3,$E33)))</f>
        <v>0</v>
      </c>
      <c r="G33" s="49">
        <f t="shared" ref="G33:G34" si="12">IF(D33="0 - netaikoma",0*$E33,IF(D33="1 -  planuota, bet neįgyvendinta",$E33/3,IF(D33="2 - dalinai įgyvendinta",2*$E33/3,$E33)))</f>
        <v>0</v>
      </c>
      <c r="J33" s="154"/>
      <c r="K33" s="154"/>
      <c r="L33" s="154"/>
    </row>
    <row r="34" spans="1:12" x14ac:dyDescent="0.2">
      <c r="A34" s="34">
        <v>2</v>
      </c>
      <c r="B34" s="91" t="s">
        <v>163</v>
      </c>
      <c r="C34" s="87" t="s">
        <v>92</v>
      </c>
      <c r="D34" s="87" t="s">
        <v>92</v>
      </c>
      <c r="E34" s="31">
        <f>0.5*0.02</f>
        <v>0.01</v>
      </c>
      <c r="F34" s="48">
        <f t="shared" si="11"/>
        <v>0</v>
      </c>
      <c r="G34" s="49">
        <f t="shared" si="12"/>
        <v>0</v>
      </c>
      <c r="J34" s="154"/>
      <c r="K34" s="154"/>
      <c r="L34" s="154"/>
    </row>
    <row r="35" spans="1:12" ht="16" thickBot="1" x14ac:dyDescent="0.25">
      <c r="A35" s="34" t="s">
        <v>5</v>
      </c>
      <c r="B35" s="11"/>
      <c r="C35" s="149" t="s">
        <v>137</v>
      </c>
      <c r="D35" s="151"/>
      <c r="E35" s="46"/>
      <c r="F35" s="71">
        <f>SUM(F33:F34)</f>
        <v>0</v>
      </c>
      <c r="G35" s="71">
        <f>SUM(G32:G34)</f>
        <v>0</v>
      </c>
      <c r="H35" s="89" t="s">
        <v>141</v>
      </c>
      <c r="I35" s="12"/>
    </row>
    <row r="36" spans="1:12" ht="16" thickBot="1" x14ac:dyDescent="0.25">
      <c r="C36" s="152" t="s">
        <v>138</v>
      </c>
      <c r="D36" s="152"/>
      <c r="F36" s="41">
        <f>SUM(F9,F15,F22,F26,F31,F35)</f>
        <v>0</v>
      </c>
      <c r="G36" s="41">
        <f>SUM(G9,G15,G22,G26,G31,G35)</f>
        <v>0</v>
      </c>
    </row>
    <row r="37" spans="1:12" x14ac:dyDescent="0.2">
      <c r="C37" s="153" t="s">
        <v>139</v>
      </c>
      <c r="D37" s="153"/>
      <c r="E37" s="13"/>
      <c r="F37" s="44">
        <v>20</v>
      </c>
      <c r="G37" s="39">
        <v>20</v>
      </c>
    </row>
    <row r="39" spans="1:12" customFormat="1" ht="32.25" customHeight="1" x14ac:dyDescent="0.2">
      <c r="A39" s="147" t="s">
        <v>26</v>
      </c>
      <c r="B39" s="147"/>
      <c r="C39" s="148" t="s">
        <v>27</v>
      </c>
      <c r="D39" s="148"/>
      <c r="E39" s="148"/>
      <c r="F39" s="148"/>
      <c r="G39" s="148"/>
      <c r="H39" s="148"/>
      <c r="I39" s="148"/>
      <c r="J39" s="43"/>
      <c r="K39" s="43"/>
      <c r="L39" s="43"/>
    </row>
  </sheetData>
  <sheetProtection algorithmName="SHA-512" hashValue="mrP0VqDnqt8hkwph/yl5OwCKrdQDH3CrDaZXElyV0dLFiR2HMw++mBU9GBHLthveCkLtCCyhyR0VmMnIlSS/Fw==" saltValue="PBOvp1/RbXw/AHgKHEI0eA==" spinCount="100000" sheet="1" objects="1" scenarios="1" formatRows="0"/>
  <mergeCells count="28">
    <mergeCell ref="A39:B39"/>
    <mergeCell ref="C39:I39"/>
    <mergeCell ref="C35:D35"/>
    <mergeCell ref="C36:D36"/>
    <mergeCell ref="C37:D37"/>
    <mergeCell ref="J3:J8"/>
    <mergeCell ref="K3:K8"/>
    <mergeCell ref="J10:J14"/>
    <mergeCell ref="K10:K14"/>
    <mergeCell ref="J16:J21"/>
    <mergeCell ref="K16:K21"/>
    <mergeCell ref="L3:L8"/>
    <mergeCell ref="L10:L14"/>
    <mergeCell ref="L16:L21"/>
    <mergeCell ref="L23:L25"/>
    <mergeCell ref="L27:L30"/>
    <mergeCell ref="K32:K34"/>
    <mergeCell ref="L32:L34"/>
    <mergeCell ref="C9:D9"/>
    <mergeCell ref="C15:D15"/>
    <mergeCell ref="C22:D22"/>
    <mergeCell ref="C26:D26"/>
    <mergeCell ref="C31:D31"/>
    <mergeCell ref="J23:J25"/>
    <mergeCell ref="K23:K25"/>
    <mergeCell ref="J27:J30"/>
    <mergeCell ref="K27:K30"/>
    <mergeCell ref="J32:J34"/>
  </mergeCells>
  <dataValidations count="2">
    <dataValidation type="list" allowBlank="1" showInputMessage="1" showErrorMessage="1" sqref="C17:D21 C28:D30 C24:D25 C33:D34 C11:D14 C4:C8 D5:D8" xr:uid="{00000000-0002-0000-0300-000000000000}">
      <mc:AlternateContent xmlns:x12ac="http://schemas.microsoft.com/office/spreadsheetml/2011/1/ac" xmlns:mc="http://schemas.openxmlformats.org/markup-compatibility/2006">
        <mc:Choice Requires="x12ac">
          <x12ac:list>0 - netaikoma," 1 -  planuota, bet neįgyvendinta", 2 - dalinai įgyvendinta, 3 - pilnai įgyvendinta</x12ac:list>
        </mc:Choice>
        <mc:Fallback>
          <formula1>"0 - netaikoma, 1 -  planuota, bet neįgyvendinta, 2 - dalinai įgyvendinta, 3 - pilnai įgyvendinta"</formula1>
        </mc:Fallback>
      </mc:AlternateContent>
    </dataValidation>
    <dataValidation type="list" allowBlank="1" showInputMessage="1" showErrorMessage="1" sqref="D4" xr:uid="{442B3D09-279B-B744-99A2-694F3BF77244}">
      <mc:AlternateContent xmlns:x12ac="http://schemas.microsoft.com/office/spreadsheetml/2011/1/ac" xmlns:mc="http://schemas.openxmlformats.org/markup-compatibility/2006">
        <mc:Choice Requires="x12ac">
          <x12ac:list>0 - netaikoma," 1 -  planuota, bet neįgyvendinta", 2 - dalinai įgyvendinta, 3 - pilnai įgyvendinta</x12ac:list>
        </mc:Choice>
        <mc:Fallback>
          <formula1>"0 - netaikoma, 1 -  planuota, bet neįgyvendinta, 2 - dalinai įgyvendinta, 3 - pilnai įgyvendinta"</formula1>
        </mc:Fallback>
      </mc:AlternateContent>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5" max="16383" man="1"/>
  </rowBreaks>
  <colBreaks count="1" manualBreakCount="1">
    <brk id="8"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7"/>
  <sheetViews>
    <sheetView zoomScaleNormal="100" workbookViewId="0">
      <selection activeCell="D6" sqref="D6"/>
    </sheetView>
  </sheetViews>
  <sheetFormatPr baseColWidth="10" defaultColWidth="34.5" defaultRowHeight="15" x14ac:dyDescent="0.2"/>
  <cols>
    <col min="1" max="1" width="4.5" style="8" customWidth="1"/>
    <col min="2" max="2" width="36.5" style="7" customWidth="1"/>
    <col min="3" max="3" width="17.6640625" style="8" customWidth="1"/>
    <col min="4" max="4" width="18.1640625" style="9" customWidth="1"/>
    <col min="5" max="5" width="4.33203125" style="9" hidden="1" customWidth="1"/>
    <col min="6" max="6" width="9.83203125" style="9" customWidth="1"/>
    <col min="7" max="7" width="8.5" style="9" customWidth="1"/>
    <col min="8" max="8" width="8" style="8" customWidth="1"/>
    <col min="9" max="9" width="4" style="8" customWidth="1"/>
    <col min="10" max="10" width="33.5" style="8" customWidth="1"/>
    <col min="11" max="11" width="25.33203125" style="8" customWidth="1"/>
    <col min="12" max="12" width="29.6640625" style="8" customWidth="1"/>
    <col min="13" max="13" width="3" style="8" bestFit="1" customWidth="1"/>
    <col min="14" max="16384" width="34.5" style="8"/>
  </cols>
  <sheetData>
    <row r="1" spans="1:13" s="16" customFormat="1" x14ac:dyDescent="0.2">
      <c r="A1" s="90" t="s">
        <v>164</v>
      </c>
      <c r="B1" s="15"/>
      <c r="D1" s="17"/>
      <c r="E1" s="17"/>
      <c r="F1" s="17"/>
      <c r="G1" s="17"/>
    </row>
    <row r="2" spans="1:13" ht="77.25" customHeight="1" x14ac:dyDescent="0.2">
      <c r="A2" s="55" t="s">
        <v>21</v>
      </c>
      <c r="B2" s="56"/>
      <c r="C2" s="57" t="s">
        <v>44</v>
      </c>
      <c r="D2" s="58" t="s">
        <v>45</v>
      </c>
      <c r="E2" s="68" t="s">
        <v>6</v>
      </c>
      <c r="F2" s="62" t="s">
        <v>46</v>
      </c>
      <c r="G2" s="60" t="s">
        <v>47</v>
      </c>
      <c r="H2" s="61"/>
      <c r="I2" s="61"/>
      <c r="J2" s="97" t="s">
        <v>190</v>
      </c>
      <c r="K2" s="98" t="s">
        <v>191</v>
      </c>
      <c r="L2" s="60" t="s">
        <v>192</v>
      </c>
    </row>
    <row r="3" spans="1:13" ht="20.25" customHeight="1" x14ac:dyDescent="0.2">
      <c r="A3" s="54" t="s">
        <v>17</v>
      </c>
      <c r="B3" s="72" t="s">
        <v>165</v>
      </c>
      <c r="C3" s="61"/>
      <c r="D3" s="73"/>
      <c r="E3" s="73"/>
      <c r="F3" s="73"/>
      <c r="G3" s="44"/>
      <c r="I3" s="8" t="s">
        <v>17</v>
      </c>
      <c r="J3" s="145"/>
      <c r="K3" s="156"/>
      <c r="L3" s="145"/>
      <c r="M3" s="158" t="s">
        <v>210</v>
      </c>
    </row>
    <row r="4" spans="1:13" ht="39" customHeight="1" x14ac:dyDescent="0.2">
      <c r="A4" s="34">
        <v>1</v>
      </c>
      <c r="B4" s="91" t="s">
        <v>208</v>
      </c>
      <c r="C4" s="87" t="s">
        <v>92</v>
      </c>
      <c r="D4" s="87" t="s">
        <v>92</v>
      </c>
      <c r="E4" s="31">
        <f>0.2*0.055</f>
        <v>1.1000000000000001E-2</v>
      </c>
      <c r="F4" s="48">
        <f>IF(C4="0 - netaikoma",0*$E4,IF(C4="1 -  planuota, bet neįgyvendinta",$E4/3,IF(C4="2 - dalinai įgyvendinta",2*$E4/3,$E4)))</f>
        <v>0</v>
      </c>
      <c r="G4" s="49">
        <f>IF(D4="0 - netaikoma",0*$E4,IF(D4="1 -  planuota, bet neįgyvendinta",$E4/3,IF(D4="2 - dalinai įgyvendinta",2*$E4/3,$E4)))</f>
        <v>0</v>
      </c>
      <c r="J4" s="142"/>
      <c r="K4" s="156"/>
      <c r="L4" s="142"/>
    </row>
    <row r="5" spans="1:13" ht="30" customHeight="1" x14ac:dyDescent="0.2">
      <c r="A5" s="34">
        <v>2</v>
      </c>
      <c r="B5" s="91" t="s">
        <v>166</v>
      </c>
      <c r="C5" s="87" t="s">
        <v>92</v>
      </c>
      <c r="D5" s="87" t="s">
        <v>92</v>
      </c>
      <c r="E5" s="31">
        <f t="shared" ref="E5:E8" si="0">0.2*0.055</f>
        <v>1.1000000000000001E-2</v>
      </c>
      <c r="F5" s="48">
        <f t="shared" ref="F5:F8" si="1">IF(C5="0 - netaikoma",0*$E5,IF(C5="1 -  planuota, bet neįgyvendinta",$E5/3,IF(C5="2 - dalinai įgyvendinta",2*$E5/3,$E5)))</f>
        <v>0</v>
      </c>
      <c r="G5" s="49">
        <f t="shared" ref="G5:G8" si="2">IF(D5="0 - netaikoma",0*$E5,IF(D5="1 -  planuota, bet neįgyvendinta",$E5/3,IF(D5="2 - dalinai įgyvendinta",2*$E5/3,$E5)))</f>
        <v>0</v>
      </c>
      <c r="J5" s="142"/>
      <c r="K5" s="156"/>
      <c r="L5" s="142"/>
    </row>
    <row r="6" spans="1:13" ht="39" customHeight="1" x14ac:dyDescent="0.2">
      <c r="A6" s="34">
        <v>3</v>
      </c>
      <c r="B6" s="91" t="s">
        <v>167</v>
      </c>
      <c r="C6" s="87" t="s">
        <v>92</v>
      </c>
      <c r="D6" s="87" t="s">
        <v>92</v>
      </c>
      <c r="E6" s="31">
        <f t="shared" si="0"/>
        <v>1.1000000000000001E-2</v>
      </c>
      <c r="F6" s="48">
        <f t="shared" si="1"/>
        <v>0</v>
      </c>
      <c r="G6" s="49">
        <f t="shared" si="2"/>
        <v>0</v>
      </c>
      <c r="J6" s="142"/>
      <c r="K6" s="156"/>
      <c r="L6" s="142"/>
    </row>
    <row r="7" spans="1:13" ht="26.25" customHeight="1" x14ac:dyDescent="0.2">
      <c r="A7" s="34">
        <v>4</v>
      </c>
      <c r="B7" s="91" t="s">
        <v>168</v>
      </c>
      <c r="C7" s="87" t="s">
        <v>92</v>
      </c>
      <c r="D7" s="87" t="s">
        <v>92</v>
      </c>
      <c r="E7" s="31">
        <f t="shared" si="0"/>
        <v>1.1000000000000001E-2</v>
      </c>
      <c r="F7" s="48">
        <f t="shared" si="1"/>
        <v>0</v>
      </c>
      <c r="G7" s="49">
        <f t="shared" si="2"/>
        <v>0</v>
      </c>
      <c r="J7" s="142"/>
      <c r="K7" s="156"/>
      <c r="L7" s="142"/>
    </row>
    <row r="8" spans="1:13" x14ac:dyDescent="0.2">
      <c r="A8" s="34">
        <v>5</v>
      </c>
      <c r="B8" s="92" t="s">
        <v>169</v>
      </c>
      <c r="C8" s="87" t="s">
        <v>92</v>
      </c>
      <c r="D8" s="87" t="s">
        <v>92</v>
      </c>
      <c r="E8" s="31">
        <f t="shared" si="0"/>
        <v>1.1000000000000001E-2</v>
      </c>
      <c r="F8" s="48">
        <f t="shared" si="1"/>
        <v>0</v>
      </c>
      <c r="G8" s="49">
        <f t="shared" si="2"/>
        <v>0</v>
      </c>
      <c r="J8" s="142"/>
      <c r="K8" s="157"/>
      <c r="L8" s="142"/>
    </row>
    <row r="9" spans="1:13" ht="17.25" customHeight="1" x14ac:dyDescent="0.2">
      <c r="A9" s="34" t="s">
        <v>5</v>
      </c>
      <c r="B9" s="11"/>
      <c r="C9" s="149" t="s">
        <v>170</v>
      </c>
      <c r="D9" s="150"/>
      <c r="E9" s="151"/>
      <c r="F9" s="71">
        <f>SUM(F4:F8)</f>
        <v>0</v>
      </c>
      <c r="G9" s="71">
        <f>SUM(G4:G8)</f>
        <v>0</v>
      </c>
      <c r="H9" s="63" t="s">
        <v>176</v>
      </c>
      <c r="I9" s="65"/>
      <c r="J9" s="74"/>
      <c r="K9" s="74"/>
      <c r="L9" s="74"/>
    </row>
    <row r="10" spans="1:13" ht="16" x14ac:dyDescent="0.2">
      <c r="A10" s="33" t="s">
        <v>18</v>
      </c>
      <c r="B10" s="78" t="s">
        <v>178</v>
      </c>
      <c r="C10" s="61"/>
      <c r="D10" s="73"/>
      <c r="E10" s="73"/>
      <c r="F10" s="73"/>
      <c r="G10" s="44"/>
      <c r="I10" s="8" t="s">
        <v>18</v>
      </c>
      <c r="J10" s="154"/>
      <c r="K10" s="154"/>
      <c r="L10" s="154"/>
    </row>
    <row r="11" spans="1:13" ht="30" x14ac:dyDescent="0.2">
      <c r="A11" s="34">
        <v>1</v>
      </c>
      <c r="B11" s="91" t="s">
        <v>179</v>
      </c>
      <c r="C11" s="87" t="s">
        <v>92</v>
      </c>
      <c r="D11" s="87" t="s">
        <v>92</v>
      </c>
      <c r="E11" s="31">
        <f>0.25*0.055</f>
        <v>1.375E-2</v>
      </c>
      <c r="F11" s="48">
        <f t="shared" ref="F11:F13" si="3">IF(C11="0 - netaikoma",0*$E11,IF(C11="1 -  planuota, bet neįgyvendinta",$E11/3,IF(C11="2 - dalinai įgyvendinta",2*$E11/3,$E11)))</f>
        <v>0</v>
      </c>
      <c r="G11" s="49">
        <f t="shared" ref="G11:G13" si="4">IF(D11="0 - netaikoma",0*$E11,IF(D11="1 -  planuota, bet neįgyvendinta",$E11/3,IF(D11="2 - dalinai įgyvendinta",2*$E11/3,$E11)))</f>
        <v>0</v>
      </c>
      <c r="J11" s="154"/>
      <c r="K11" s="154"/>
      <c r="L11" s="154"/>
    </row>
    <row r="12" spans="1:13" ht="30" x14ac:dyDescent="0.2">
      <c r="A12" s="34">
        <v>2</v>
      </c>
      <c r="B12" s="91" t="s">
        <v>209</v>
      </c>
      <c r="C12" s="87" t="s">
        <v>92</v>
      </c>
      <c r="D12" s="87" t="s">
        <v>92</v>
      </c>
      <c r="E12" s="31">
        <f>0.25*0.055</f>
        <v>1.375E-2</v>
      </c>
      <c r="F12" s="48">
        <f t="shared" si="3"/>
        <v>0</v>
      </c>
      <c r="G12" s="49">
        <f t="shared" si="4"/>
        <v>0</v>
      </c>
      <c r="J12" s="154"/>
      <c r="K12" s="154"/>
      <c r="L12" s="154"/>
    </row>
    <row r="13" spans="1:13" x14ac:dyDescent="0.2">
      <c r="A13" s="34">
        <v>3</v>
      </c>
      <c r="B13" s="91" t="s">
        <v>180</v>
      </c>
      <c r="C13" s="87" t="s">
        <v>92</v>
      </c>
      <c r="D13" s="87" t="s">
        <v>92</v>
      </c>
      <c r="E13" s="31">
        <f>0.5*0.055</f>
        <v>2.75E-2</v>
      </c>
      <c r="F13" s="48">
        <f t="shared" si="3"/>
        <v>0</v>
      </c>
      <c r="G13" s="49">
        <f t="shared" si="4"/>
        <v>0</v>
      </c>
      <c r="J13" s="154"/>
      <c r="K13" s="154"/>
      <c r="L13" s="154"/>
    </row>
    <row r="14" spans="1:13" x14ac:dyDescent="0.2">
      <c r="A14" s="34" t="s">
        <v>5</v>
      </c>
      <c r="B14" s="11"/>
      <c r="C14" s="149" t="s">
        <v>171</v>
      </c>
      <c r="D14" s="150"/>
      <c r="E14" s="151"/>
      <c r="F14" s="71">
        <f>SUM(F11:F13)</f>
        <v>0</v>
      </c>
      <c r="G14" s="71">
        <f>SUM(G11:G13)</f>
        <v>0</v>
      </c>
      <c r="H14" s="63" t="s">
        <v>176</v>
      </c>
      <c r="I14" s="65"/>
      <c r="J14" s="74"/>
      <c r="K14" s="74"/>
      <c r="L14" s="74"/>
    </row>
    <row r="15" spans="1:13" x14ac:dyDescent="0.2">
      <c r="A15" s="33" t="s">
        <v>24</v>
      </c>
      <c r="B15" s="84" t="s">
        <v>181</v>
      </c>
      <c r="C15" s="61"/>
      <c r="D15" s="73"/>
      <c r="E15" s="73"/>
      <c r="F15" s="73"/>
      <c r="G15" s="44"/>
      <c r="I15" s="8" t="s">
        <v>24</v>
      </c>
      <c r="J15" s="154"/>
      <c r="K15" s="154" t="s">
        <v>25</v>
      </c>
      <c r="L15" s="154" t="s">
        <v>25</v>
      </c>
    </row>
    <row r="16" spans="1:13" ht="30" x14ac:dyDescent="0.2">
      <c r="A16" s="34">
        <v>1</v>
      </c>
      <c r="B16" s="91" t="s">
        <v>182</v>
      </c>
      <c r="C16" s="87" t="s">
        <v>92</v>
      </c>
      <c r="D16" s="87" t="s">
        <v>92</v>
      </c>
      <c r="E16" s="31">
        <f>0.25*0.055</f>
        <v>1.375E-2</v>
      </c>
      <c r="F16" s="48">
        <f t="shared" ref="F16:F19" si="5">IF(C16="0 - netaikoma",0*$E16,IF(C16="1 -  planuota, bet neįgyvendinta",$E16/3,IF(C16="2 - dalinai įgyvendinta",2*$E16/3,$E16)))</f>
        <v>0</v>
      </c>
      <c r="G16" s="49">
        <f t="shared" ref="G16:G19" si="6">IF(D16="0 - netaikoma",0*$E16,IF(D16="1 -  planuota, bet neįgyvendinta",$E16/3,IF(D16="2 - dalinai įgyvendinta",2*$E16/3,$E16)))</f>
        <v>0</v>
      </c>
      <c r="J16" s="154"/>
      <c r="K16" s="154"/>
      <c r="L16" s="154"/>
    </row>
    <row r="17" spans="1:12" ht="30" x14ac:dyDescent="0.2">
      <c r="A17" s="34">
        <v>2</v>
      </c>
      <c r="B17" s="91" t="s">
        <v>183</v>
      </c>
      <c r="C17" s="87" t="s">
        <v>92</v>
      </c>
      <c r="D17" s="87" t="s">
        <v>92</v>
      </c>
      <c r="E17" s="31">
        <f>0.25*0.055</f>
        <v>1.375E-2</v>
      </c>
      <c r="F17" s="48">
        <f t="shared" si="5"/>
        <v>0</v>
      </c>
      <c r="G17" s="49">
        <f t="shared" si="6"/>
        <v>0</v>
      </c>
      <c r="J17" s="154"/>
      <c r="K17" s="154"/>
      <c r="L17" s="154"/>
    </row>
    <row r="18" spans="1:12" x14ac:dyDescent="0.2">
      <c r="A18" s="34">
        <v>3</v>
      </c>
      <c r="B18" s="91" t="s">
        <v>184</v>
      </c>
      <c r="C18" s="87" t="s">
        <v>92</v>
      </c>
      <c r="D18" s="87" t="s">
        <v>92</v>
      </c>
      <c r="E18" s="31">
        <f>0.25*0.055</f>
        <v>1.375E-2</v>
      </c>
      <c r="F18" s="48">
        <f t="shared" si="5"/>
        <v>0</v>
      </c>
      <c r="G18" s="49">
        <f t="shared" si="6"/>
        <v>0</v>
      </c>
      <c r="J18" s="154"/>
      <c r="K18" s="154"/>
      <c r="L18" s="154"/>
    </row>
    <row r="19" spans="1:12" ht="45" x14ac:dyDescent="0.2">
      <c r="A19" s="34">
        <v>4</v>
      </c>
      <c r="B19" s="92" t="s">
        <v>185</v>
      </c>
      <c r="C19" s="87" t="s">
        <v>92</v>
      </c>
      <c r="D19" s="87" t="s">
        <v>92</v>
      </c>
      <c r="E19" s="31">
        <f>0.25*0.055</f>
        <v>1.375E-2</v>
      </c>
      <c r="F19" s="48">
        <f t="shared" si="5"/>
        <v>0</v>
      </c>
      <c r="G19" s="49">
        <f t="shared" si="6"/>
        <v>0</v>
      </c>
      <c r="J19" s="154"/>
      <c r="K19" s="154"/>
      <c r="L19" s="154"/>
    </row>
    <row r="20" spans="1:12" x14ac:dyDescent="0.2">
      <c r="A20" s="34" t="s">
        <v>5</v>
      </c>
      <c r="B20" s="11"/>
      <c r="C20" s="149" t="s">
        <v>172</v>
      </c>
      <c r="D20" s="150"/>
      <c r="E20" s="151"/>
      <c r="F20" s="71">
        <f>SUM(F16:F19)</f>
        <v>0</v>
      </c>
      <c r="G20" s="71">
        <f>SUM(G16:G19)</f>
        <v>0</v>
      </c>
      <c r="H20" s="63" t="s">
        <v>176</v>
      </c>
      <c r="I20" s="65"/>
      <c r="J20" s="74"/>
      <c r="K20" s="74"/>
      <c r="L20" s="74"/>
    </row>
    <row r="21" spans="1:12" ht="16" x14ac:dyDescent="0.2">
      <c r="A21" s="33" t="s">
        <v>22</v>
      </c>
      <c r="B21" s="78" t="s">
        <v>186</v>
      </c>
      <c r="C21" s="61"/>
      <c r="D21" s="73"/>
      <c r="E21" s="73"/>
      <c r="F21" s="73"/>
      <c r="G21" s="44"/>
      <c r="I21" s="8" t="s">
        <v>22</v>
      </c>
      <c r="J21" s="154"/>
      <c r="K21" s="154"/>
      <c r="L21" s="154"/>
    </row>
    <row r="22" spans="1:12" ht="30" x14ac:dyDescent="0.2">
      <c r="A22" s="34">
        <v>1</v>
      </c>
      <c r="B22" s="91" t="s">
        <v>187</v>
      </c>
      <c r="C22" s="87" t="s">
        <v>92</v>
      </c>
      <c r="D22" s="87" t="s">
        <v>92</v>
      </c>
      <c r="E22" s="31">
        <f>0.035</f>
        <v>3.5000000000000003E-2</v>
      </c>
      <c r="F22" s="48">
        <f>IF(C22="0 - netaikoma",0*$E22,IF(C22="1 -  planuota, bet neįgyvendinta",$E22/3,IF(C22="2 - dalinai įgyvendinta",2*$E22/3,$E22)))</f>
        <v>0</v>
      </c>
      <c r="G22" s="49">
        <f>IF(D22="0 - netaikoma",0*$E22,IF(D22="1 -  planuota, bet neįgyvendinta",$E22/3,IF(D22="2 - dalinai įgyvendinta",2*$E22/3,$E22)))</f>
        <v>0</v>
      </c>
      <c r="J22" s="154"/>
      <c r="K22" s="154"/>
      <c r="L22" s="154"/>
    </row>
    <row r="23" spans="1:12" ht="16" thickBot="1" x14ac:dyDescent="0.25">
      <c r="A23" s="34" t="s">
        <v>5</v>
      </c>
      <c r="B23" s="11"/>
      <c r="C23" s="149" t="s">
        <v>173</v>
      </c>
      <c r="D23" s="150"/>
      <c r="E23" s="151"/>
      <c r="F23" s="71">
        <f>SUM(F22:F22)</f>
        <v>0</v>
      </c>
      <c r="G23" s="71">
        <f>SUM(G22:G22)</f>
        <v>0</v>
      </c>
      <c r="H23" s="63" t="s">
        <v>177</v>
      </c>
      <c r="I23" s="65"/>
    </row>
    <row r="24" spans="1:12" ht="16" thickBot="1" x14ac:dyDescent="0.25">
      <c r="D24" s="94" t="s">
        <v>175</v>
      </c>
      <c r="F24" s="70">
        <f>SUM(F9,F14,F20,F23)</f>
        <v>0</v>
      </c>
      <c r="G24" s="70">
        <f>SUM(G9,G14,G20,G23)</f>
        <v>0</v>
      </c>
    </row>
    <row r="25" spans="1:12" x14ac:dyDescent="0.2">
      <c r="D25" s="95" t="s">
        <v>174</v>
      </c>
      <c r="E25" s="13"/>
      <c r="F25" s="44">
        <v>20</v>
      </c>
      <c r="G25" s="83">
        <v>20</v>
      </c>
    </row>
    <row r="27" spans="1:12" customFormat="1" ht="32.25" customHeight="1" x14ac:dyDescent="0.2">
      <c r="A27" s="147" t="s">
        <v>26</v>
      </c>
      <c r="B27" s="147"/>
      <c r="C27" s="148" t="s">
        <v>27</v>
      </c>
      <c r="D27" s="148"/>
      <c r="E27" s="148"/>
      <c r="F27" s="148"/>
      <c r="G27" s="148"/>
      <c r="H27" s="148"/>
      <c r="I27" s="148"/>
      <c r="J27" s="43"/>
      <c r="K27" s="43"/>
    </row>
  </sheetData>
  <sheetProtection algorithmName="SHA-512" hashValue="ap3g7Ne+lrd/m0HO3RarcJ8lCVf6kRPbW/GmSRo4WwAVKo+VQvuQBPmn6idZhNFDqsipaXtpdHC7jE1HeJDKRg==" saltValue="tsopQSz7wuJys816PjozgA==" spinCount="100000" sheet="1" objects="1" scenarios="1" formatColumns="0" formatRows="0"/>
  <mergeCells count="18">
    <mergeCell ref="A27:B27"/>
    <mergeCell ref="C27:I27"/>
    <mergeCell ref="C23:E23"/>
    <mergeCell ref="C9:E9"/>
    <mergeCell ref="C14:E14"/>
    <mergeCell ref="C20:E20"/>
    <mergeCell ref="J3:J8"/>
    <mergeCell ref="K3:K8"/>
    <mergeCell ref="L3:L8"/>
    <mergeCell ref="J10:J13"/>
    <mergeCell ref="K10:K13"/>
    <mergeCell ref="L10:L13"/>
    <mergeCell ref="K15:K19"/>
    <mergeCell ref="L15:L19"/>
    <mergeCell ref="J21:J22"/>
    <mergeCell ref="K21:K22"/>
    <mergeCell ref="L21:L22"/>
    <mergeCell ref="J15:J19"/>
  </mergeCells>
  <dataValidations count="2">
    <dataValidation type="list" allowBlank="1" showInputMessage="1" showErrorMessage="1" sqref="C11:D13 C16:D19 C22:D22 C4:C8 D5:D8" xr:uid="{00000000-0002-0000-0400-000000000000}">
      <mc:AlternateContent xmlns:x12ac="http://schemas.microsoft.com/office/spreadsheetml/2011/1/ac" xmlns:mc="http://schemas.openxmlformats.org/markup-compatibility/2006">
        <mc:Choice Requires="x12ac">
          <x12ac:list>0 - netaikoma," 1 -  planuota, bet neįgyvendinta", 2 - dalinai įgyvendinta, 3 - pilnai įgyvendinta</x12ac:list>
        </mc:Choice>
        <mc:Fallback>
          <formula1>"0 - netaikoma, 1 -  planuota, bet neįgyvendinta, 2 - dalinai įgyvendinta, 3 - pilnai įgyvendinta"</formula1>
        </mc:Fallback>
      </mc:AlternateContent>
    </dataValidation>
    <dataValidation type="list" allowBlank="1" showInputMessage="1" showErrorMessage="1" sqref="D4" xr:uid="{79519952-0AB3-B14E-845E-B9D17C74ABE7}">
      <mc:AlternateContent xmlns:x12ac="http://schemas.microsoft.com/office/spreadsheetml/2011/1/ac" xmlns:mc="http://schemas.openxmlformats.org/markup-compatibility/2006">
        <mc:Choice Requires="x12ac">
          <x12ac:list>0 - netaikoma," 1 -  planuota, bet neįgyvendinta", 2 - dalinai įgyvendinta, 3 - pilnai įgyvendinta</x12ac:list>
        </mc:Choice>
        <mc:Fallback>
          <formula1>"0 - netaikoma, 1 -  planuota, bet neįgyvendinta, 2 - dalinai įgyvendinta, 3 - pilnai įgyvendinta"</formula1>
        </mc:Fallback>
      </mc:AlternateContent>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4" max="16383" man="1"/>
  </rowBreaks>
  <colBreaks count="1" manualBreakCount="1">
    <brk id="8"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Vertinimo kriterijai</vt:lpstr>
      <vt:lpstr>A - Didaktiniai kriterijai</vt:lpstr>
      <vt:lpstr>B - Informacinės technologijos</vt:lpstr>
      <vt:lpstr>C - Struktūra ir dizainas</vt:lpstr>
      <vt:lpstr>D - Mokymosi organizavimas</vt:lpstr>
      <vt:lpstr>'A - Didaktiniai kriterijai'!Print_Area</vt:lpstr>
      <vt:lpstr>'B - Informacinės technologijos'!Print_Area</vt:lpstr>
      <vt:lpstr>'C - Struktūra ir dizainas'!Print_Area</vt:lpstr>
      <vt:lpstr>'D - Mokymosi organizavimas'!Print_Area</vt:lpstr>
      <vt:lpstr>'A - Didaktiniai kriterijai'!Print_Titles</vt:lpstr>
      <vt:lpstr>'B - Informacinės technologijos'!Print_Titles</vt:lpstr>
      <vt:lpstr>'C - Struktūra ir dizainas'!Print_Titles</vt:lpstr>
      <vt:lpstr>'D - Mokymosi organizavimas'!Print_Titles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Airina</dc:creator>
  <cp:lastModifiedBy>Microsoft Office User</cp:lastModifiedBy>
  <cp:lastPrinted>2013-05-22T09:46:15Z</cp:lastPrinted>
  <dcterms:created xsi:type="dcterms:W3CDTF">2012-06-19T07:09:26Z</dcterms:created>
  <dcterms:modified xsi:type="dcterms:W3CDTF">2021-03-24T09:03:15Z</dcterms:modified>
</cp:coreProperties>
</file>